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\Desktop\2019\Na web\august\"/>
    </mc:Choice>
  </mc:AlternateContent>
  <xr:revisionPtr revIDLastSave="0" documentId="8_{411E87D5-C546-4F52-81BE-ECE662947356}" xr6:coauthVersionLast="43" xr6:coauthVersionMax="43" xr10:uidLastSave="{00000000-0000-0000-0000-000000000000}"/>
  <bookViews>
    <workbookView xWindow="-120" yWindow="-120" windowWidth="29040" windowHeight="15840"/>
  </bookViews>
  <sheets>
    <sheet name="Kryci list" sheetId="3" r:id="rId1"/>
    <sheet name="Rekapitulacia" sheetId="4" r:id="rId2"/>
    <sheet name="Prehlad" sheetId="5" r:id="rId3"/>
  </sheets>
  <definedNames>
    <definedName name="_xlnm.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3" l="1"/>
  <c r="J30" i="3"/>
  <c r="W59" i="5"/>
  <c r="G20" i="4" s="1"/>
  <c r="N59" i="5"/>
  <c r="F20" i="4" s="1"/>
  <c r="I59" i="5"/>
  <c r="C20" i="4"/>
  <c r="L58" i="5"/>
  <c r="J58" i="5"/>
  <c r="J59" i="5" s="1"/>
  <c r="D20" i="4" s="1"/>
  <c r="H58" i="5"/>
  <c r="L57" i="5"/>
  <c r="L59" i="5" s="1"/>
  <c r="E20" i="4" s="1"/>
  <c r="J57" i="5"/>
  <c r="H57" i="5"/>
  <c r="H59" i="5" s="1"/>
  <c r="B20" i="4" s="1"/>
  <c r="W54" i="5"/>
  <c r="G19" i="4"/>
  <c r="N54" i="5"/>
  <c r="N61" i="5"/>
  <c r="F21" i="4" s="1"/>
  <c r="I54" i="5"/>
  <c r="C19" i="4" s="1"/>
  <c r="L53" i="5"/>
  <c r="J53" i="5"/>
  <c r="H53" i="5"/>
  <c r="L52" i="5"/>
  <c r="L54" i="5"/>
  <c r="L61" i="5" s="1"/>
  <c r="E21" i="4" s="1"/>
  <c r="J52" i="5"/>
  <c r="J54" i="5"/>
  <c r="D19" i="4" s="1"/>
  <c r="H52" i="5"/>
  <c r="H54" i="5"/>
  <c r="B19" i="4" s="1"/>
  <c r="W46" i="5"/>
  <c r="G16" i="4" s="1"/>
  <c r="N46" i="5"/>
  <c r="F16" i="4" s="1"/>
  <c r="I46" i="5"/>
  <c r="C16" i="4" s="1"/>
  <c r="J45" i="5"/>
  <c r="H45" i="5"/>
  <c r="J44" i="5"/>
  <c r="H44" i="5"/>
  <c r="L43" i="5"/>
  <c r="L46" i="5" s="1"/>
  <c r="E16" i="4" s="1"/>
  <c r="J43" i="5"/>
  <c r="H43" i="5"/>
  <c r="J42" i="5"/>
  <c r="H42" i="5"/>
  <c r="F15" i="4"/>
  <c r="W39" i="5"/>
  <c r="G15" i="4" s="1"/>
  <c r="N39" i="5"/>
  <c r="I39" i="5"/>
  <c r="C15" i="4" s="1"/>
  <c r="L38" i="5"/>
  <c r="J38" i="5"/>
  <c r="H38" i="5"/>
  <c r="L37" i="5"/>
  <c r="L39" i="5" s="1"/>
  <c r="E15" i="4" s="1"/>
  <c r="J37" i="5"/>
  <c r="J39" i="5"/>
  <c r="D15" i="4" s="1"/>
  <c r="H37" i="5"/>
  <c r="H39" i="5" s="1"/>
  <c r="B15" i="4" s="1"/>
  <c r="W34" i="5"/>
  <c r="G14" i="4" s="1"/>
  <c r="N34" i="5"/>
  <c r="F14" i="4" s="1"/>
  <c r="L33" i="5"/>
  <c r="J33" i="5"/>
  <c r="H33" i="5"/>
  <c r="L32" i="5"/>
  <c r="L34" i="5" s="1"/>
  <c r="E14" i="4" s="1"/>
  <c r="J32" i="5"/>
  <c r="I32" i="5"/>
  <c r="I34" i="5" s="1"/>
  <c r="L31" i="5"/>
  <c r="J31" i="5"/>
  <c r="J34" i="5" s="1"/>
  <c r="D14" i="4" s="1"/>
  <c r="H31" i="5"/>
  <c r="H34" i="5"/>
  <c r="B14" i="4" s="1"/>
  <c r="W28" i="5"/>
  <c r="G13" i="4" s="1"/>
  <c r="N28" i="5"/>
  <c r="F13" i="4"/>
  <c r="I28" i="5"/>
  <c r="C13" i="4" s="1"/>
  <c r="L27" i="5"/>
  <c r="J27" i="5"/>
  <c r="H27" i="5"/>
  <c r="L26" i="5"/>
  <c r="J26" i="5"/>
  <c r="H26" i="5"/>
  <c r="L25" i="5"/>
  <c r="J25" i="5"/>
  <c r="H25" i="5"/>
  <c r="L24" i="5"/>
  <c r="J24" i="5"/>
  <c r="H24" i="5"/>
  <c r="J23" i="5"/>
  <c r="H23" i="5"/>
  <c r="L22" i="5"/>
  <c r="J22" i="5"/>
  <c r="H22" i="5"/>
  <c r="L21" i="5"/>
  <c r="J21" i="5"/>
  <c r="H21" i="5"/>
  <c r="L20" i="5"/>
  <c r="L28" i="5" s="1"/>
  <c r="J20" i="5"/>
  <c r="H20" i="5"/>
  <c r="H28" i="5" s="1"/>
  <c r="W17" i="5"/>
  <c r="G12" i="4" s="1"/>
  <c r="N17" i="5"/>
  <c r="F12" i="4" s="1"/>
  <c r="L17" i="5"/>
  <c r="E12" i="4" s="1"/>
  <c r="I17" i="5"/>
  <c r="C12" i="4" s="1"/>
  <c r="J16" i="5"/>
  <c r="H16" i="5"/>
  <c r="J15" i="5"/>
  <c r="J17" i="5" s="1"/>
  <c r="D12" i="4" s="1"/>
  <c r="H15" i="5"/>
  <c r="J14" i="5"/>
  <c r="H14" i="5"/>
  <c r="H17" i="5" s="1"/>
  <c r="B12" i="4" s="1"/>
  <c r="F1" i="3"/>
  <c r="J13" i="3"/>
  <c r="J14" i="3"/>
  <c r="F18" i="3"/>
  <c r="F19" i="3"/>
  <c r="J20" i="3"/>
  <c r="F26" i="3"/>
  <c r="J26" i="3"/>
  <c r="D8" i="5"/>
  <c r="B8" i="4"/>
  <c r="F19" i="4"/>
  <c r="N48" i="5"/>
  <c r="F17" i="4" s="1"/>
  <c r="N63" i="5"/>
  <c r="F24" i="4" s="1"/>
  <c r="J28" i="5"/>
  <c r="E28" i="5" s="1"/>
  <c r="B13" i="4"/>
  <c r="E17" i="5"/>
  <c r="E59" i="5"/>
  <c r="E54" i="5"/>
  <c r="H46" i="5"/>
  <c r="B16" i="4" s="1"/>
  <c r="J46" i="5"/>
  <c r="E46" i="5" s="1"/>
  <c r="E34" i="5"/>
  <c r="J48" i="5"/>
  <c r="E48" i="5" l="1"/>
  <c r="D17" i="4"/>
  <c r="E13" i="4"/>
  <c r="L48" i="5"/>
  <c r="H48" i="5"/>
  <c r="D16" i="4"/>
  <c r="H61" i="5"/>
  <c r="D13" i="4"/>
  <c r="C14" i="4"/>
  <c r="I48" i="5"/>
  <c r="E39" i="5"/>
  <c r="J61" i="5"/>
  <c r="I61" i="5"/>
  <c r="W61" i="5"/>
  <c r="G21" i="4" s="1"/>
  <c r="E19" i="4"/>
  <c r="W48" i="5"/>
  <c r="C21" i="4" l="1"/>
  <c r="E17" i="3"/>
  <c r="B21" i="4"/>
  <c r="D17" i="3"/>
  <c r="F17" i="3" s="1"/>
  <c r="B17" i="4"/>
  <c r="H63" i="5"/>
  <c r="B24" i="4" s="1"/>
  <c r="D16" i="3"/>
  <c r="L63" i="5"/>
  <c r="E24" i="4" s="1"/>
  <c r="E17" i="4"/>
  <c r="G17" i="4"/>
  <c r="W63" i="5"/>
  <c r="G24" i="4" s="1"/>
  <c r="E61" i="5"/>
  <c r="D21" i="4"/>
  <c r="E16" i="3"/>
  <c r="E20" i="3" s="1"/>
  <c r="I63" i="5"/>
  <c r="C24" i="4" s="1"/>
  <c r="C17" i="4"/>
  <c r="J63" i="5"/>
  <c r="D24" i="4" l="1"/>
  <c r="E63" i="5"/>
  <c r="F16" i="3"/>
  <c r="F20" i="3" s="1"/>
  <c r="J28" i="3" s="1"/>
  <c r="D20" i="3"/>
  <c r="I29" i="3" l="1"/>
  <c r="J29" i="3" s="1"/>
  <c r="J31" i="3" s="1"/>
  <c r="J12" i="3" l="1"/>
  <c r="F12" i="3"/>
  <c r="F13" i="3"/>
  <c r="F14" i="3"/>
</calcChain>
</file>

<file path=xl/sharedStrings.xml><?xml version="1.0" encoding="utf-8"?>
<sst xmlns="http://schemas.openxmlformats.org/spreadsheetml/2006/main" count="459" uniqueCount="219">
  <si>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</si>
  <si>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</si>
  <si>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</si>
  <si>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</si>
  <si>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</si>
  <si>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</si>
  <si>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</si>
  <si>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</si>
  <si>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</si>
  <si>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Rozpočet</t>
  </si>
  <si>
    <t>Krycí list rozpočtu v</t>
  </si>
  <si>
    <t>SKK</t>
  </si>
  <si>
    <t>Čerpanie</t>
  </si>
  <si>
    <t>Krycí list splátky v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</si>
  <si>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</si>
  <si>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</si>
  <si>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</si>
  <si>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</si>
  <si>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</si>
  <si>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</si>
  <si>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</si>
  <si>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</si>
  <si>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</si>
  <si>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</si>
  <si>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</si>
  <si>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</si>
  <si>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</si>
  <si>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</si>
  <si>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</si>
  <si>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</si>
  <si>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</si>
  <si>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</si>
  <si>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</si>
  <si>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</si>
  <si>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</si>
  <si>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</si>
  <si>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</si>
  <si>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</si>
  <si>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</si>
  <si>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</si>
  <si>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</si>
  <si>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</si>
  <si>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</si>
  <si>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</si>
  <si>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</si>
  <si>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</si>
  <si>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</si>
  <si>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</si>
  <si>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</si>
  <si>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</si>
  <si>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</si>
  <si>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</si>
  <si>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</si>
  <si>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</si>
  <si>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</si>
  <si>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</si>
  <si>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</si>
  <si>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</t>
  </si>
  <si>
    <t xml:space="preserve">Projektant: </t>
  </si>
  <si>
    <t>Rekapitulácia rozpočtu v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</si>
  <si>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</si>
  <si>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</si>
  <si>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</si>
  <si>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</si>
  <si>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</si>
  <si>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</si>
  <si>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</si>
  <si>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</si>
  <si>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</si>
  <si>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</si>
  <si>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</si>
  <si>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</si>
  <si>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</si>
  <si>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</si>
  <si>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</si>
  <si>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</si>
  <si>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</si>
  <si>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</si>
  <si>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</si>
  <si>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</si>
  <si>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</si>
  <si>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</si>
  <si>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</si>
  <si>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</si>
  <si>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</si>
  <si>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</si>
  <si>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</si>
  <si>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</si>
  <si>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</si>
  <si>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</si>
  <si>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</si>
  <si>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</si>
  <si>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</si>
  <si>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</si>
  <si>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</si>
  <si>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</si>
  <si>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</si>
  <si>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JKSO : </t>
  </si>
  <si>
    <t>EUR</t>
  </si>
  <si>
    <t>Dodávateľ: .</t>
  </si>
  <si>
    <t>Stavba :Úprava časti schodiska na bezbariérovú rampu, oprava schodov a vstupu</t>
  </si>
  <si>
    <t>Objekt :Bezbariérová rampa</t>
  </si>
  <si>
    <t>JKSO :</t>
  </si>
  <si>
    <t xml:space="preserve">     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</si>
  <si>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</si>
  <si>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</si>
  <si>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</si>
  <si>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</si>
  <si>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</si>
  <si>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</si>
  <si>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</si>
  <si>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</si>
  <si>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</si>
  <si>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</si>
  <si>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</si>
  <si>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</si>
  <si>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</si>
  <si>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</si>
  <si>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</si>
  <si>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</si>
  <si>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</si>
  <si>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272</t>
  </si>
  <si>
    <t xml:space="preserve">13231-1101   </t>
  </si>
  <si>
    <t xml:space="preserve">Hĺbenie rýh šírka do 60 cm v hornine 4 ručne                                                                            </t>
  </si>
  <si>
    <t xml:space="preserve">m3      </t>
  </si>
  <si>
    <t xml:space="preserve">                    </t>
  </si>
  <si>
    <t>45.11.21</t>
  </si>
  <si>
    <t xml:space="preserve">16110-1101   </t>
  </si>
  <si>
    <t xml:space="preserve">Zvislé premiestnenie výkopu horn. tr. 1-4 nad 1 m do 2,5 m                                                              </t>
  </si>
  <si>
    <t>45.11.24</t>
  </si>
  <si>
    <t>001</t>
  </si>
  <si>
    <t xml:space="preserve">17410-1001   </t>
  </si>
  <si>
    <t xml:space="preserve">Zásyp zhutnený jám, šachiet, rýh, zárezov alebo okolo objektov do 100 m3                                                </t>
  </si>
  <si>
    <t xml:space="preserve">1 - ZEMNE PRÁCE  spolu: </t>
  </si>
  <si>
    <t>2 - ZÁKLADY</t>
  </si>
  <si>
    <t>002</t>
  </si>
  <si>
    <t xml:space="preserve">27157-1112   </t>
  </si>
  <si>
    <t xml:space="preserve">Vankúš pod základy zo štrkopiesku netriedeného                                                                          </t>
  </si>
  <si>
    <t>45.25.21</t>
  </si>
  <si>
    <t>211</t>
  </si>
  <si>
    <t xml:space="preserve">27332-1117   </t>
  </si>
  <si>
    <t xml:space="preserve">Železobetónová platňa  tr. C 25/30 cement portlandský (bez výstuže)                                                     </t>
  </si>
  <si>
    <t>45.25.31</t>
  </si>
  <si>
    <t>011</t>
  </si>
  <si>
    <t xml:space="preserve">27335-1215   </t>
  </si>
  <si>
    <t xml:space="preserve">Debnenie platne zhotovenie                                                                                              </t>
  </si>
  <si>
    <t xml:space="preserve">m2      </t>
  </si>
  <si>
    <t>45.25.32</t>
  </si>
  <si>
    <t xml:space="preserve">27335-1216   </t>
  </si>
  <si>
    <t xml:space="preserve">Debnenie platne odstránenie                                                                                             </t>
  </si>
  <si>
    <t>253</t>
  </si>
  <si>
    <t xml:space="preserve">27336-1121   </t>
  </si>
  <si>
    <t xml:space="preserve">Vystuženie platne zo zvar. siete d 3 55mm                                                                               </t>
  </si>
  <si>
    <t xml:space="preserve">t       </t>
  </si>
  <si>
    <t>45.21.22</t>
  </si>
  <si>
    <t xml:space="preserve">27431-6025   </t>
  </si>
  <si>
    <t xml:space="preserve">Zákl. pásy B tr. 2, C12/15                                                                                              </t>
  </si>
  <si>
    <t xml:space="preserve">27911-3124   </t>
  </si>
  <si>
    <t xml:space="preserve">Základový múr hr. do 30 cm z tvárnic strateného debnenia vr. výplne, betón C12/15                                       </t>
  </si>
  <si>
    <t xml:space="preserve">27936-1221   </t>
  </si>
  <si>
    <t xml:space="preserve">Výstuž základových múrov 10216                                                                                          </t>
  </si>
  <si>
    <t xml:space="preserve">2 - ZÁKLADY  spolu: </t>
  </si>
  <si>
    <t>5 - KOMUNIKÁCIE</t>
  </si>
  <si>
    <t>221</t>
  </si>
  <si>
    <t xml:space="preserve">59691-2121   </t>
  </si>
  <si>
    <t xml:space="preserve">Kladenie dlažby z bet. dlaždíc  (kamenný koberec)                                                                       </t>
  </si>
  <si>
    <t>45.23.12</t>
  </si>
  <si>
    <t>MAT</t>
  </si>
  <si>
    <t xml:space="preserve">583 3325400  </t>
  </si>
  <si>
    <t xml:space="preserve">Kamenný koberec TOP STONE + mrazuvzdorné lepidlo                                                                        </t>
  </si>
  <si>
    <t xml:space="preserve">  .  .  </t>
  </si>
  <si>
    <t xml:space="preserve">59963-2111   </t>
  </si>
  <si>
    <t xml:space="preserve">Výplň škár dlažby z  kameňa tmelom                                                                                      </t>
  </si>
  <si>
    <t xml:space="preserve">5 - KOMUNIKÁCIE  spolu: </t>
  </si>
  <si>
    <t>6 - ÚPRAVY POVRCHOV, PODLAHY, VÝPLNE</t>
  </si>
  <si>
    <t xml:space="preserve">62246-5112   </t>
  </si>
  <si>
    <t xml:space="preserve">Omietka vonk. stien Terranova Terra-Marmolit mramorové zrná strednozrnná                                                </t>
  </si>
  <si>
    <t>45.41.10</t>
  </si>
  <si>
    <t xml:space="preserve">62248-1118   </t>
  </si>
  <si>
    <t xml:space="preserve">Potiahnutie vonk. stien sklovláknitým pletivom vtlačeným do tmelu                                                       </t>
  </si>
  <si>
    <t xml:space="preserve">6 - ÚPRAVY POVRCHOV, PODLAHY, VÝPLNE  spolu: </t>
  </si>
  <si>
    <t>9 - OSTATNÉ KONŠTRUKCIE A PRÁCE</t>
  </si>
  <si>
    <t>003</t>
  </si>
  <si>
    <t xml:space="preserve">94194-1041   </t>
  </si>
  <si>
    <t xml:space="preserve">Montáž lešenia ľahk. radového s podlahami š. do 1,2 m v. do 10 m                                                        </t>
  </si>
  <si>
    <t>45.25.10</t>
  </si>
  <si>
    <t xml:space="preserve">94194-1291   </t>
  </si>
  <si>
    <t xml:space="preserve">Príplatok za prvý a každý ďalší mesiac použitia lešenia k pol. -1041                                                    </t>
  </si>
  <si>
    <t xml:space="preserve">94194-1841   </t>
  </si>
  <si>
    <t xml:space="preserve">Demontáž lešenia ľahk. radového s podlahami š. do 1,2 m v. do 10 m                                                      </t>
  </si>
  <si>
    <t xml:space="preserve">99801-1001   </t>
  </si>
  <si>
    <t xml:space="preserve">Presun hmôt pre budovy murované výšky do 6 m                                                                            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</si>
  <si>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</si>
  <si>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</si>
  <si>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</si>
  <si>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</si>
  <si>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767 - Konštrukcie doplnk. kovové stavebné</t>
  </si>
  <si>
    <t>700</t>
  </si>
  <si>
    <t xml:space="preserve">767.1-15     </t>
  </si>
  <si>
    <t xml:space="preserve">Dodávka + montáž striešky nad rampou                                                                                    </t>
  </si>
  <si>
    <t xml:space="preserve">kpl     </t>
  </si>
  <si>
    <t>I</t>
  </si>
  <si>
    <t>45.00.00</t>
  </si>
  <si>
    <t xml:space="preserve">767.1-51     </t>
  </si>
  <si>
    <t xml:space="preserve">Zábradlie rovné z profilovej ocele osadené do bet. muriva dodávka + montáž                                              </t>
  </si>
  <si>
    <t xml:space="preserve">m       </t>
  </si>
  <si>
    <t xml:space="preserve">767 - Konštrukcie doplnk. kovové stavebné  spolu: </t>
  </si>
  <si>
    <t>783 - Nátery</t>
  </si>
  <si>
    <t>783</t>
  </si>
  <si>
    <t xml:space="preserve">78322-2100   </t>
  </si>
  <si>
    <t xml:space="preserve">Nátery kov. stav. doplnk. konštr. syntet. dvojnásobné                                                                   </t>
  </si>
  <si>
    <t>45.44.21</t>
  </si>
  <si>
    <t xml:space="preserve">78322-6100   </t>
  </si>
  <si>
    <t xml:space="preserve">Nátery kov. stav. doplnk. konštr. syntet. základné                                                                      </t>
  </si>
  <si>
    <t xml:space="preserve">783 - Nátery  spolu: </t>
  </si>
  <si>
    <t xml:space="preserve">PRÁCE A DODÁVKY PSV  spolu: </t>
  </si>
  <si>
    <t>Za rozpočet celkom</t>
  </si>
  <si>
    <t xml:space="preserve">Spracoval:                                     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</si>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</sst>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0" formatCode="_-* #,##0\ &quot;Sk&quot;_-;\-* #,##0\ &quot;Sk&quot;_-;_-* &quot;-&quot;\ &quot;Sk&quot;_-;_-@_-"/>
    <numFmt numFmtId="182" formatCode="#,##0.000"/>
    <numFmt numFmtId="183" formatCode="#,##0.00000"/>
    <numFmt numFmtId="184" formatCode="#,##0&quot; &quot;"/>
    <numFmt numFmtId="189" formatCode="#,##0&quot; Sk&quot;;[Red]&quot;-&quot;#,##0&quot; Sk&quot;"/>
    <numFmt numFmtId="197" formatCode="0.000"/>
  </numFmts>
  <fonts count="17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89" fontId="6" fillId="0" borderId="1"/>
    <xf numFmtId="0" fontId="6" fillId="0" borderId="1" applyFont="0" applyFill="0"/>
    <xf numFmtId="170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3" applyNumberFormat="0" applyFill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</cellStyleXfs>
  <cellXfs count="142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2" fontId="1" fillId="0" borderId="0" xfId="0" applyNumberFormat="1" applyFont="1" applyProtection="1"/>
    <xf numFmtId="4" fontId="1" fillId="0" borderId="0" xfId="0" applyNumberFormat="1" applyFont="1" applyProtection="1"/>
    <xf numFmtId="183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6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2" xfId="28" applyFont="1" applyBorder="1" applyAlignment="1">
      <alignment horizontal="right" vertical="center"/>
    </xf>
    <xf numFmtId="0" fontId="1" fillId="0" borderId="23" xfId="28" applyFont="1" applyBorder="1" applyAlignment="1">
      <alignment horizontal="left" vertical="center"/>
    </xf>
    <xf numFmtId="0" fontId="1" fillId="0" borderId="24" xfId="28" applyFont="1" applyBorder="1" applyAlignment="1">
      <alignment horizontal="left" vertical="center"/>
    </xf>
    <xf numFmtId="0" fontId="1" fillId="0" borderId="25" xfId="28" applyFont="1" applyBorder="1" applyAlignment="1">
      <alignment horizontal="right" vertical="center"/>
    </xf>
    <xf numFmtId="0" fontId="1" fillId="0" borderId="25" xfId="28" applyFont="1" applyBorder="1" applyAlignment="1">
      <alignment horizontal="left" vertical="center"/>
    </xf>
    <xf numFmtId="0" fontId="1" fillId="0" borderId="26" xfId="28" applyFont="1" applyBorder="1" applyAlignment="1">
      <alignment horizontal="left" vertical="center"/>
    </xf>
    <xf numFmtId="0" fontId="1" fillId="0" borderId="27" xfId="28" applyFont="1" applyBorder="1" applyAlignment="1">
      <alignment horizontal="left" vertical="center"/>
    </xf>
    <xf numFmtId="0" fontId="1" fillId="0" borderId="28" xfId="28" applyFont="1" applyBorder="1" applyAlignment="1">
      <alignment horizontal="right" vertical="center"/>
    </xf>
    <xf numFmtId="0" fontId="1" fillId="0" borderId="28" xfId="28" applyFont="1" applyBorder="1" applyAlignment="1">
      <alignment horizontal="left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left" vertical="center"/>
    </xf>
    <xf numFmtId="0" fontId="1" fillId="0" borderId="34" xfId="28" applyFont="1" applyBorder="1" applyAlignment="1">
      <alignment horizontal="left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center" vertical="center"/>
    </xf>
    <xf numFmtId="0" fontId="1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center" vertical="center"/>
    </xf>
    <xf numFmtId="0" fontId="1" fillId="0" borderId="40" xfId="28" applyFont="1" applyBorder="1" applyAlignment="1">
      <alignment horizontal="left" vertical="center"/>
    </xf>
    <xf numFmtId="0" fontId="1" fillId="0" borderId="41" xfId="28" applyFont="1" applyBorder="1" applyAlignment="1">
      <alignment horizontal="left" vertical="center"/>
    </xf>
    <xf numFmtId="0" fontId="1" fillId="0" borderId="42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43" xfId="28" applyFont="1" applyBorder="1" applyAlignment="1">
      <alignment horizontal="left" vertical="center"/>
    </xf>
    <xf numFmtId="0" fontId="1" fillId="0" borderId="44" xfId="28" applyFont="1" applyBorder="1" applyAlignment="1">
      <alignment horizontal="center" vertical="center"/>
    </xf>
    <xf numFmtId="0" fontId="1" fillId="0" borderId="45" xfId="28" applyFont="1" applyBorder="1" applyAlignment="1">
      <alignment horizontal="left" vertical="center"/>
    </xf>
    <xf numFmtId="0" fontId="1" fillId="0" borderId="46" xfId="28" applyFont="1" applyBorder="1" applyAlignment="1">
      <alignment horizontal="center" vertical="center"/>
    </xf>
    <xf numFmtId="0" fontId="1" fillId="0" borderId="47" xfId="28" applyFont="1" applyBorder="1" applyAlignment="1">
      <alignment horizontal="left" vertical="center"/>
    </xf>
    <xf numFmtId="10" fontId="1" fillId="0" borderId="47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left" vertical="center"/>
    </xf>
    <xf numFmtId="0" fontId="1" fillId="0" borderId="46" xfId="28" applyFont="1" applyBorder="1" applyAlignment="1">
      <alignment horizontal="right" vertical="center"/>
    </xf>
    <xf numFmtId="0" fontId="1" fillId="0" borderId="49" xfId="28" applyFont="1" applyBorder="1" applyAlignment="1">
      <alignment horizontal="center" vertical="center"/>
    </xf>
    <xf numFmtId="0" fontId="1" fillId="0" borderId="50" xfId="28" applyFont="1" applyBorder="1" applyAlignment="1">
      <alignment horizontal="left" vertical="center"/>
    </xf>
    <xf numFmtId="0" fontId="1" fillId="0" borderId="50" xfId="28" applyFont="1" applyBorder="1" applyAlignment="1">
      <alignment horizontal="right" vertical="center"/>
    </xf>
    <xf numFmtId="0" fontId="1" fillId="0" borderId="51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49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52" xfId="28" applyFont="1" applyBorder="1" applyAlignment="1">
      <alignment horizontal="right" vertical="center"/>
    </xf>
    <xf numFmtId="0" fontId="1" fillId="0" borderId="53" xfId="28" applyFont="1" applyBorder="1" applyAlignment="1">
      <alignment horizontal="right" vertical="center"/>
    </xf>
    <xf numFmtId="3" fontId="1" fillId="0" borderId="52" xfId="28" applyNumberFormat="1" applyFont="1" applyBorder="1" applyAlignment="1">
      <alignment horizontal="right" vertical="center"/>
    </xf>
    <xf numFmtId="3" fontId="1" fillId="0" borderId="54" xfId="28" applyNumberFormat="1" applyFont="1" applyBorder="1" applyAlignment="1">
      <alignment horizontal="right" vertical="center"/>
    </xf>
    <xf numFmtId="0" fontId="1" fillId="0" borderId="55" xfId="28" applyFont="1" applyBorder="1" applyAlignment="1">
      <alignment horizontal="left" vertical="center"/>
    </xf>
    <xf numFmtId="0" fontId="1" fillId="0" borderId="50" xfId="28" applyFont="1" applyBorder="1" applyAlignment="1">
      <alignment horizontal="center" vertical="center"/>
    </xf>
    <xf numFmtId="0" fontId="1" fillId="0" borderId="56" xfId="28" applyFont="1" applyBorder="1" applyAlignment="1">
      <alignment horizontal="center" vertical="center"/>
    </xf>
    <xf numFmtId="0" fontId="1" fillId="0" borderId="57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36" xfId="28" applyFont="1" applyBorder="1" applyAlignment="1">
      <alignment horizontal="left" vertical="center"/>
    </xf>
    <xf numFmtId="0" fontId="3" fillId="0" borderId="58" xfId="28" applyFont="1" applyBorder="1" applyAlignment="1">
      <alignment horizontal="center" vertical="center"/>
    </xf>
    <xf numFmtId="0" fontId="3" fillId="0" borderId="59" xfId="28" applyFont="1" applyBorder="1" applyAlignment="1">
      <alignment horizontal="center" vertical="center"/>
    </xf>
    <xf numFmtId="0" fontId="1" fillId="0" borderId="60" xfId="28" applyFont="1" applyBorder="1" applyAlignment="1">
      <alignment horizontal="left" vertical="center"/>
    </xf>
    <xf numFmtId="184" fontId="1" fillId="0" borderId="61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right" vertical="center"/>
    </xf>
    <xf numFmtId="0" fontId="1" fillId="0" borderId="62" xfId="28" applyNumberFormat="1" applyFont="1" applyBorder="1" applyAlignment="1">
      <alignment horizontal="left" vertical="center"/>
    </xf>
    <xf numFmtId="10" fontId="1" fillId="0" borderId="28" xfId="28" applyNumberFormat="1" applyFont="1" applyBorder="1" applyAlignment="1">
      <alignment horizontal="right" vertical="center"/>
    </xf>
    <xf numFmtId="10" fontId="1" fillId="0" borderId="19" xfId="28" applyNumberFormat="1" applyFont="1" applyBorder="1" applyAlignment="1">
      <alignment horizontal="right" vertical="center"/>
    </xf>
    <xf numFmtId="10" fontId="1" fillId="0" borderId="63" xfId="28" applyNumberFormat="1" applyFont="1" applyBorder="1" applyAlignment="1">
      <alignment horizontal="right" vertical="center"/>
    </xf>
    <xf numFmtId="0" fontId="1" fillId="0" borderId="15" xfId="28" applyFont="1" applyBorder="1" applyAlignment="1">
      <alignment horizontal="right" vertical="center"/>
    </xf>
    <xf numFmtId="0" fontId="1" fillId="0" borderId="27" xfId="28" applyFont="1" applyBorder="1" applyAlignment="1">
      <alignment horizontal="right" vertical="center"/>
    </xf>
    <xf numFmtId="0" fontId="1" fillId="0" borderId="30" xfId="28" applyFont="1" applyBorder="1" applyAlignment="1">
      <alignment horizontal="right" vertical="center"/>
    </xf>
    <xf numFmtId="0" fontId="1" fillId="0" borderId="31" xfId="28" applyFont="1" applyBorder="1" applyAlignment="1">
      <alignment horizontal="right" vertical="center"/>
    </xf>
    <xf numFmtId="0" fontId="1" fillId="0" borderId="64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5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" fillId="0" borderId="66" xfId="0" applyNumberFormat="1" applyFont="1" applyBorder="1" applyAlignment="1" applyProtection="1">
      <alignment horizontal="center"/>
    </xf>
    <xf numFmtId="0" fontId="1" fillId="0" borderId="0" xfId="27" applyFont="1"/>
    <xf numFmtId="0" fontId="3" fillId="0" borderId="0" xfId="27" applyFont="1"/>
    <xf numFmtId="49" fontId="3" fillId="0" borderId="0" xfId="27" applyNumberFormat="1" applyFont="1"/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67" xfId="28" applyNumberFormat="1" applyFont="1" applyBorder="1" applyAlignment="1">
      <alignment horizontal="right" vertical="center"/>
    </xf>
    <xf numFmtId="3" fontId="1" fillId="0" borderId="53" xfId="28" applyNumberFormat="1" applyFont="1" applyBorder="1" applyAlignment="1">
      <alignment horizontal="right" vertical="center"/>
    </xf>
    <xf numFmtId="3" fontId="1" fillId="0" borderId="68" xfId="28" applyNumberFormat="1" applyFont="1" applyBorder="1" applyAlignment="1">
      <alignment horizontal="right" vertical="center"/>
    </xf>
    <xf numFmtId="3" fontId="1" fillId="0" borderId="17" xfId="28" applyNumberFormat="1" applyFont="1" applyBorder="1" applyAlignment="1">
      <alignment horizontal="right" vertical="center"/>
    </xf>
    <xf numFmtId="3" fontId="1" fillId="0" borderId="29" xfId="28" applyNumberFormat="1" applyFont="1" applyBorder="1" applyAlignment="1">
      <alignment horizontal="right" vertical="center"/>
    </xf>
    <xf numFmtId="3" fontId="1" fillId="0" borderId="32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2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3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9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4" fontId="1" fillId="0" borderId="40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71" xfId="28" applyNumberFormat="1" applyFont="1" applyBorder="1" applyAlignment="1">
      <alignment horizontal="right" vertical="center"/>
    </xf>
    <xf numFmtId="4" fontId="1" fillId="0" borderId="45" xfId="28" applyNumberFormat="1" applyFont="1" applyBorder="1" applyAlignment="1">
      <alignment horizontal="right" vertical="center"/>
    </xf>
    <xf numFmtId="4" fontId="1" fillId="0" borderId="48" xfId="28" applyNumberFormat="1" applyFont="1" applyBorder="1" applyAlignment="1">
      <alignment horizontal="right" vertical="center"/>
    </xf>
    <xf numFmtId="4" fontId="1" fillId="0" borderId="72" xfId="28" applyNumberFormat="1" applyFont="1" applyBorder="1" applyAlignment="1">
      <alignment horizontal="right" vertical="center"/>
    </xf>
    <xf numFmtId="4" fontId="1" fillId="0" borderId="47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83" fontId="3" fillId="0" borderId="0" xfId="0" applyNumberFormat="1" applyFont="1" applyAlignment="1" applyProtection="1">
      <alignment vertical="top"/>
    </xf>
    <xf numFmtId="182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3" fontId="1" fillId="0" borderId="19" xfId="28" applyNumberFormat="1" applyFont="1" applyBorder="1" applyAlignment="1">
      <alignment horizontal="left" vertical="center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ázov" xfId="32" builtinId="15" hidden="1"/>
    <cellStyle name="Normálna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B1708920-A054-4B32-A274-F645248136FB}"/>
            </a:ext>
          </a:extLst>
        </xdr:cNvPr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workbookViewId="0">
      <selection activeCell="D16" sqref="D16"/>
    </sheetView>
  </sheetViews>
  <sheetFormatPr defaultRowHeight="12.75"/>
  <cols>
    <col min="1" max="1" width="0.7109375" style="81" customWidth="1"/>
    <col min="2" max="2" width="3.7109375" style="81" customWidth="1"/>
    <col min="3" max="3" width="6.85546875" style="81" customWidth="1"/>
    <col min="4" max="6" width="14" style="81" customWidth="1"/>
    <col min="7" max="7" width="3.85546875" style="81" customWidth="1"/>
    <col min="8" max="8" width="17.7109375" style="81" customWidth="1"/>
    <col min="9" max="9" width="8.7109375" style="81" customWidth="1"/>
    <col min="10" max="10" width="14" style="81" customWidth="1"/>
    <col min="11" max="11" width="2.28515625" style="81" customWidth="1"/>
    <col min="12" max="12" width="6.85546875" style="81" customWidth="1"/>
    <col min="13" max="23" width="9.140625" style="81"/>
    <col min="24" max="25" width="5.7109375" style="81" customWidth="1"/>
    <col min="26" max="26" width="6.5703125" style="81" customWidth="1"/>
    <col min="27" max="27" width="21.42578125" style="81" customWidth="1"/>
    <col min="28" max="28" width="4.28515625" style="81" customWidth="1"/>
    <col min="29" max="29" width="8.28515625" style="81" customWidth="1"/>
    <col min="30" max="30" width="8.7109375" style="81" customWidth="1"/>
    <col min="31" max="16384" width="9.140625" style="81"/>
  </cols>
  <sheetData>
    <row r="1" spans="2:30" ht="28.5" customHeight="1" thickBot="1">
      <c r="B1" s="82"/>
      <c r="C1" s="82"/>
      <c r="D1" s="82"/>
      <c r="F1" s="107" t="str">
        <f>CONCATENATE(AA2," ",AB2," ",AC2," ",AD2)</f>
        <v xml:space="preserve">Krycí list rozpočtu v EUR  </v>
      </c>
      <c r="G1" s="82"/>
      <c r="H1" s="82"/>
      <c r="I1" s="82"/>
      <c r="J1" s="82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2:30" ht="18" customHeight="1" thickTop="1">
      <c r="B2" s="22"/>
      <c r="C2" s="23" t="s">
        <v>100</v>
      </c>
      <c r="D2" s="23"/>
      <c r="E2" s="23"/>
      <c r="F2" s="23"/>
      <c r="G2" s="24"/>
      <c r="H2" s="23"/>
      <c r="I2" s="23"/>
      <c r="J2" s="25"/>
      <c r="Z2" s="104" t="s">
        <v>9</v>
      </c>
      <c r="AA2" s="105" t="s">
        <v>10</v>
      </c>
      <c r="AB2" s="105" t="s">
        <v>98</v>
      </c>
      <c r="AC2" s="105"/>
      <c r="AD2" s="106"/>
    </row>
    <row r="3" spans="2:30" ht="18" customHeight="1">
      <c r="B3" s="26"/>
      <c r="C3" s="27" t="s">
        <v>101</v>
      </c>
      <c r="D3" s="27"/>
      <c r="E3" s="27"/>
      <c r="F3" s="27"/>
      <c r="G3" s="28" t="s">
        <v>102</v>
      </c>
      <c r="H3" s="27"/>
      <c r="I3" s="27"/>
      <c r="J3" s="29"/>
      <c r="Z3" s="104" t="s">
        <v>12</v>
      </c>
      <c r="AA3" s="105" t="s">
        <v>13</v>
      </c>
      <c r="AB3" s="105" t="s">
        <v>11</v>
      </c>
      <c r="AC3" s="105" t="s">
        <v>14</v>
      </c>
      <c r="AD3" s="106" t="s">
        <v>15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4" t="s">
        <v>16</v>
      </c>
      <c r="AA4" s="105" t="s">
        <v>17</v>
      </c>
      <c r="AB4" s="105" t="s">
        <v>11</v>
      </c>
      <c r="AC4" s="105"/>
      <c r="AD4" s="106"/>
    </row>
    <row r="5" spans="2:30" ht="18" customHeight="1" thickBot="1">
      <c r="B5" s="34"/>
      <c r="C5" s="36" t="s">
        <v>18</v>
      </c>
      <c r="D5" s="36"/>
      <c r="E5" s="36" t="s">
        <v>19</v>
      </c>
      <c r="F5" s="35"/>
      <c r="G5" s="35" t="s">
        <v>20</v>
      </c>
      <c r="H5" s="36"/>
      <c r="I5" s="35" t="s">
        <v>21</v>
      </c>
      <c r="J5" s="37"/>
      <c r="Z5" s="104" t="s">
        <v>22</v>
      </c>
      <c r="AA5" s="105" t="s">
        <v>13</v>
      </c>
      <c r="AB5" s="105" t="s">
        <v>11</v>
      </c>
      <c r="AC5" s="105" t="s">
        <v>14</v>
      </c>
      <c r="AD5" s="106" t="s">
        <v>15</v>
      </c>
    </row>
    <row r="6" spans="2:30" ht="18" customHeight="1" thickTop="1">
      <c r="B6" s="22"/>
      <c r="C6" s="23" t="s">
        <v>1</v>
      </c>
      <c r="D6" s="23"/>
      <c r="E6" s="23"/>
      <c r="F6" s="23"/>
      <c r="G6" s="23" t="s">
        <v>23</v>
      </c>
      <c r="H6" s="23"/>
      <c r="I6" s="23"/>
      <c r="J6" s="25"/>
    </row>
    <row r="7" spans="2:30" ht="18" customHeight="1">
      <c r="B7" s="38"/>
      <c r="C7" s="39"/>
      <c r="D7" s="40" t="s">
        <v>103</v>
      </c>
      <c r="E7" s="40"/>
      <c r="F7" s="40"/>
      <c r="G7" s="40" t="s">
        <v>24</v>
      </c>
      <c r="H7" s="40"/>
      <c r="I7" s="40"/>
      <c r="J7" s="41"/>
    </row>
    <row r="8" spans="2:30" ht="18" customHeight="1">
      <c r="B8" s="26"/>
      <c r="C8" s="27" t="s">
        <v>0</v>
      </c>
      <c r="D8" s="27"/>
      <c r="E8" s="27"/>
      <c r="F8" s="27"/>
      <c r="G8" s="27" t="s">
        <v>23</v>
      </c>
      <c r="H8" s="141"/>
      <c r="I8" s="27"/>
      <c r="J8" s="29"/>
    </row>
    <row r="9" spans="2:30" ht="18" customHeight="1">
      <c r="B9" s="30"/>
      <c r="C9" s="32"/>
      <c r="D9" s="31" t="s">
        <v>103</v>
      </c>
      <c r="E9" s="31"/>
      <c r="F9" s="31"/>
      <c r="G9" s="40" t="s">
        <v>24</v>
      </c>
      <c r="H9" s="31"/>
      <c r="I9" s="31"/>
      <c r="J9" s="33"/>
    </row>
    <row r="10" spans="2:30" ht="18" customHeight="1">
      <c r="B10" s="26"/>
      <c r="C10" s="27" t="s">
        <v>25</v>
      </c>
      <c r="D10" s="27"/>
      <c r="E10" s="27"/>
      <c r="F10" s="27"/>
      <c r="G10" s="27" t="s">
        <v>23</v>
      </c>
      <c r="H10" s="27"/>
      <c r="I10" s="27"/>
      <c r="J10" s="29"/>
    </row>
    <row r="11" spans="2:30" ht="18" customHeight="1" thickBot="1">
      <c r="B11" s="42"/>
      <c r="C11" s="43"/>
      <c r="D11" s="43" t="s">
        <v>103</v>
      </c>
      <c r="E11" s="43"/>
      <c r="F11" s="43"/>
      <c r="G11" s="43" t="s">
        <v>24</v>
      </c>
      <c r="H11" s="43"/>
      <c r="I11" s="43"/>
      <c r="J11" s="44"/>
    </row>
    <row r="12" spans="2:30" ht="18" customHeight="1" thickTop="1">
      <c r="B12" s="93">
        <v>1</v>
      </c>
      <c r="C12" s="23" t="s">
        <v>104</v>
      </c>
      <c r="D12" s="23"/>
      <c r="E12" s="23"/>
      <c r="F12" s="110">
        <f>IF(B12&lt;&gt;0,ROUND($J$31/B12,0),0)</f>
        <v>0</v>
      </c>
      <c r="G12" s="24">
        <v>1</v>
      </c>
      <c r="H12" s="23" t="s">
        <v>107</v>
      </c>
      <c r="I12" s="23"/>
      <c r="J12" s="113">
        <f>IF(G12&lt;&gt;0,ROUND($J$31/G12,0),0)</f>
        <v>0</v>
      </c>
    </row>
    <row r="13" spans="2:30" ht="18" customHeight="1">
      <c r="B13" s="94">
        <v>1</v>
      </c>
      <c r="C13" s="40" t="s">
        <v>105</v>
      </c>
      <c r="D13" s="40"/>
      <c r="E13" s="40"/>
      <c r="F13" s="111">
        <f>IF(B13&lt;&gt;0,ROUND($J$31/B13,0),0)</f>
        <v>0</v>
      </c>
      <c r="G13" s="39"/>
      <c r="H13" s="40"/>
      <c r="I13" s="40"/>
      <c r="J13" s="114">
        <f>IF(G13&lt;&gt;0,ROUND($J$31/G13,0),0)</f>
        <v>0</v>
      </c>
    </row>
    <row r="14" spans="2:30" ht="18" customHeight="1" thickBot="1">
      <c r="B14" s="95">
        <v>1</v>
      </c>
      <c r="C14" s="43" t="s">
        <v>106</v>
      </c>
      <c r="D14" s="43"/>
      <c r="E14" s="43"/>
      <c r="F14" s="112">
        <f>IF(B14&lt;&gt;0,ROUND($J$31/B14,0),0)</f>
        <v>0</v>
      </c>
      <c r="G14" s="96"/>
      <c r="H14" s="43"/>
      <c r="I14" s="43"/>
      <c r="J14" s="115">
        <f>IF(G14&lt;&gt;0,ROUND($J$31/G14,0),0)</f>
        <v>0</v>
      </c>
    </row>
    <row r="15" spans="2:30" ht="18" customHeight="1" thickTop="1">
      <c r="B15" s="84" t="s">
        <v>26</v>
      </c>
      <c r="C15" s="46" t="s">
        <v>27</v>
      </c>
      <c r="D15" s="47" t="s">
        <v>28</v>
      </c>
      <c r="E15" s="47" t="s">
        <v>29</v>
      </c>
      <c r="F15" s="48" t="s">
        <v>30</v>
      </c>
      <c r="G15" s="84" t="s">
        <v>31</v>
      </c>
      <c r="H15" s="49" t="s">
        <v>32</v>
      </c>
      <c r="I15" s="50"/>
      <c r="J15" s="51"/>
    </row>
    <row r="16" spans="2:30" ht="18" customHeight="1">
      <c r="B16" s="52">
        <v>1</v>
      </c>
      <c r="C16" s="53" t="s">
        <v>33</v>
      </c>
      <c r="D16" s="126">
        <f>Prehlad!H48</f>
        <v>0</v>
      </c>
      <c r="E16" s="126">
        <f>Prehlad!I48</f>
        <v>0</v>
      </c>
      <c r="F16" s="127">
        <f>D16+E16</f>
        <v>0</v>
      </c>
      <c r="G16" s="52">
        <v>6</v>
      </c>
      <c r="H16" s="54" t="s">
        <v>108</v>
      </c>
      <c r="I16" s="89"/>
      <c r="J16" s="127">
        <v>0</v>
      </c>
    </row>
    <row r="17" spans="2:10" ht="18" customHeight="1">
      <c r="B17" s="55">
        <v>2</v>
      </c>
      <c r="C17" s="56" t="s">
        <v>34</v>
      </c>
      <c r="D17" s="128">
        <f>Prehlad!H61</f>
        <v>0</v>
      </c>
      <c r="E17" s="128">
        <f>Prehlad!I61</f>
        <v>0</v>
      </c>
      <c r="F17" s="127">
        <f>D17+E17</f>
        <v>0</v>
      </c>
      <c r="G17" s="55">
        <v>7</v>
      </c>
      <c r="H17" s="57" t="s">
        <v>109</v>
      </c>
      <c r="I17" s="27"/>
      <c r="J17" s="129">
        <v>0</v>
      </c>
    </row>
    <row r="18" spans="2:10" ht="18" customHeight="1">
      <c r="B18" s="55">
        <v>3</v>
      </c>
      <c r="C18" s="56" t="s">
        <v>35</v>
      </c>
      <c r="D18" s="128"/>
      <c r="E18" s="128"/>
      <c r="F18" s="127">
        <f>D18+E18</f>
        <v>0</v>
      </c>
      <c r="G18" s="55">
        <v>8</v>
      </c>
      <c r="H18" s="57" t="s">
        <v>110</v>
      </c>
      <c r="I18" s="27"/>
      <c r="J18" s="129">
        <v>0</v>
      </c>
    </row>
    <row r="19" spans="2:10" ht="18" customHeight="1" thickBot="1">
      <c r="B19" s="55">
        <v>4</v>
      </c>
      <c r="C19" s="56" t="s">
        <v>36</v>
      </c>
      <c r="D19" s="128"/>
      <c r="E19" s="128"/>
      <c r="F19" s="130">
        <f>D19+E19</f>
        <v>0</v>
      </c>
      <c r="G19" s="55">
        <v>9</v>
      </c>
      <c r="H19" s="57" t="s">
        <v>2</v>
      </c>
      <c r="I19" s="27"/>
      <c r="J19" s="129">
        <v>0</v>
      </c>
    </row>
    <row r="20" spans="2:10" ht="18" customHeight="1" thickBot="1">
      <c r="B20" s="58">
        <v>5</v>
      </c>
      <c r="C20" s="59" t="s">
        <v>37</v>
      </c>
      <c r="D20" s="131">
        <f>SUM(D16:D19)</f>
        <v>0</v>
      </c>
      <c r="E20" s="132">
        <f>SUM(E16:E19)</f>
        <v>0</v>
      </c>
      <c r="F20" s="133">
        <f>SUM(F16:F19)</f>
        <v>0</v>
      </c>
      <c r="G20" s="60">
        <v>10</v>
      </c>
      <c r="I20" s="88" t="s">
        <v>38</v>
      </c>
      <c r="J20" s="133">
        <f>SUM(J16:J19)</f>
        <v>0</v>
      </c>
    </row>
    <row r="21" spans="2:10" ht="18" customHeight="1" thickTop="1">
      <c r="B21" s="84" t="s">
        <v>39</v>
      </c>
      <c r="C21" s="83"/>
      <c r="D21" s="50" t="s">
        <v>40</v>
      </c>
      <c r="E21" s="50"/>
      <c r="F21" s="51"/>
      <c r="G21" s="84" t="s">
        <v>41</v>
      </c>
      <c r="H21" s="49" t="s">
        <v>42</v>
      </c>
      <c r="I21" s="50"/>
      <c r="J21" s="51"/>
    </row>
    <row r="22" spans="2:10" ht="18" customHeight="1">
      <c r="B22" s="52">
        <v>11</v>
      </c>
      <c r="C22" s="54" t="s">
        <v>111</v>
      </c>
      <c r="D22" s="90" t="s">
        <v>2</v>
      </c>
      <c r="E22" s="92">
        <v>0</v>
      </c>
      <c r="F22" s="127">
        <v>0</v>
      </c>
      <c r="G22" s="55">
        <v>16</v>
      </c>
      <c r="H22" s="57" t="s">
        <v>43</v>
      </c>
      <c r="I22" s="61"/>
      <c r="J22" s="129">
        <v>0</v>
      </c>
    </row>
    <row r="23" spans="2:10" ht="18" customHeight="1">
      <c r="B23" s="55">
        <v>12</v>
      </c>
      <c r="C23" s="57" t="s">
        <v>112</v>
      </c>
      <c r="D23" s="91"/>
      <c r="E23" s="62">
        <v>0</v>
      </c>
      <c r="F23" s="129">
        <v>0</v>
      </c>
      <c r="G23" s="55">
        <v>17</v>
      </c>
      <c r="H23" s="57" t="s">
        <v>114</v>
      </c>
      <c r="I23" s="61"/>
      <c r="J23" s="129">
        <v>0</v>
      </c>
    </row>
    <row r="24" spans="2:10" ht="18" customHeight="1">
      <c r="B24" s="55">
        <v>13</v>
      </c>
      <c r="C24" s="57" t="s">
        <v>113</v>
      </c>
      <c r="D24" s="91"/>
      <c r="E24" s="62">
        <v>0</v>
      </c>
      <c r="F24" s="129">
        <v>0</v>
      </c>
      <c r="G24" s="55">
        <v>18</v>
      </c>
      <c r="H24" s="57" t="s">
        <v>115</v>
      </c>
      <c r="I24" s="61"/>
      <c r="J24" s="129">
        <v>0</v>
      </c>
    </row>
    <row r="25" spans="2:10" ht="18" customHeight="1" thickBot="1">
      <c r="B25" s="55">
        <v>14</v>
      </c>
      <c r="C25" s="57" t="s">
        <v>2</v>
      </c>
      <c r="D25" s="91"/>
      <c r="E25" s="62">
        <v>0</v>
      </c>
      <c r="F25" s="129">
        <v>0</v>
      </c>
      <c r="G25" s="55">
        <v>19</v>
      </c>
      <c r="H25" s="57" t="s">
        <v>2</v>
      </c>
      <c r="I25" s="61"/>
      <c r="J25" s="129">
        <v>0</v>
      </c>
    </row>
    <row r="26" spans="2:10" ht="18" customHeight="1" thickBot="1">
      <c r="B26" s="58">
        <v>15</v>
      </c>
      <c r="C26" s="63"/>
      <c r="D26" s="64"/>
      <c r="E26" s="64" t="s">
        <v>44</v>
      </c>
      <c r="F26" s="133">
        <f>SUM(F22:F25)</f>
        <v>0</v>
      </c>
      <c r="G26" s="58">
        <v>20</v>
      </c>
      <c r="H26" s="63"/>
      <c r="I26" s="64" t="s">
        <v>45</v>
      </c>
      <c r="J26" s="133">
        <f>SUM(J22:J25)</f>
        <v>0</v>
      </c>
    </row>
    <row r="27" spans="2:10" ht="18" customHeight="1" thickTop="1">
      <c r="B27" s="65"/>
      <c r="C27" s="66" t="s">
        <v>46</v>
      </c>
      <c r="D27" s="67"/>
      <c r="E27" s="68" t="s">
        <v>47</v>
      </c>
      <c r="F27" s="69"/>
      <c r="G27" s="84" t="s">
        <v>48</v>
      </c>
      <c r="H27" s="49" t="s">
        <v>49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50</v>
      </c>
      <c r="J28" s="127">
        <f>ROUND(F20,2)+J20+F26+J26</f>
        <v>0</v>
      </c>
    </row>
    <row r="29" spans="2:10" ht="18" customHeight="1">
      <c r="B29" s="70"/>
      <c r="C29" s="72" t="s">
        <v>51</v>
      </c>
      <c r="D29" s="72"/>
      <c r="E29" s="75"/>
      <c r="F29" s="69"/>
      <c r="G29" s="55">
        <v>22</v>
      </c>
      <c r="H29" s="57" t="s">
        <v>116</v>
      </c>
      <c r="I29" s="134">
        <f>J28-I30</f>
        <v>0</v>
      </c>
      <c r="J29" s="129">
        <f>ROUND((I29*20)/100,2)</f>
        <v>0</v>
      </c>
    </row>
    <row r="30" spans="2:10" ht="18" customHeight="1" thickBot="1">
      <c r="B30" s="26"/>
      <c r="C30" s="27" t="s">
        <v>52</v>
      </c>
      <c r="D30" s="27"/>
      <c r="E30" s="75"/>
      <c r="F30" s="69"/>
      <c r="G30" s="55">
        <v>23</v>
      </c>
      <c r="H30" s="57" t="s">
        <v>117</v>
      </c>
      <c r="I30" s="134">
        <f>SUMIF(Prehlad!O11:O9999,0,Prehlad!J11:J9999)</f>
        <v>0</v>
      </c>
      <c r="J30" s="129">
        <f>ROUND((I30*0)/100,1)</f>
        <v>0</v>
      </c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53</v>
      </c>
      <c r="J31" s="133">
        <f>SUM(J28:J30)</f>
        <v>0</v>
      </c>
    </row>
    <row r="32" spans="2:10" ht="18" customHeight="1" thickTop="1" thickBot="1">
      <c r="B32" s="65"/>
      <c r="C32" s="72"/>
      <c r="D32" s="69"/>
      <c r="E32" s="76"/>
      <c r="F32" s="69"/>
      <c r="G32" s="85" t="s">
        <v>54</v>
      </c>
      <c r="H32" s="86" t="s">
        <v>118</v>
      </c>
      <c r="I32" s="45"/>
      <c r="J32" s="87">
        <v>0</v>
      </c>
    </row>
    <row r="33" spans="2:10" ht="18" customHeight="1" thickTop="1">
      <c r="B33" s="77"/>
      <c r="C33" s="78"/>
      <c r="D33" s="66" t="s">
        <v>55</v>
      </c>
      <c r="E33" s="78"/>
      <c r="F33" s="78"/>
      <c r="G33" s="78"/>
      <c r="H33" s="78" t="s">
        <v>56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51</v>
      </c>
      <c r="D35" s="72"/>
      <c r="E35" s="72"/>
      <c r="F35" s="71"/>
      <c r="G35" s="72" t="s">
        <v>51</v>
      </c>
      <c r="H35" s="72"/>
      <c r="I35" s="72"/>
      <c r="J35" s="80"/>
    </row>
    <row r="36" spans="2:10" ht="18" customHeight="1">
      <c r="B36" s="26"/>
      <c r="C36" s="27" t="s">
        <v>52</v>
      </c>
      <c r="D36" s="27"/>
      <c r="E36" s="27"/>
      <c r="F36" s="28"/>
      <c r="G36" s="27" t="s">
        <v>52</v>
      </c>
      <c r="H36" s="27"/>
      <c r="I36" s="27"/>
      <c r="J36" s="29"/>
    </row>
    <row r="37" spans="2:10" ht="18" customHeight="1">
      <c r="B37" s="70"/>
      <c r="C37" s="72" t="s">
        <v>47</v>
      </c>
      <c r="D37" s="72"/>
      <c r="E37" s="72"/>
      <c r="F37" s="71"/>
      <c r="G37" s="72" t="s">
        <v>47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showGridLines="0" workbookViewId="0">
      <pane ySplit="10" topLeftCell="A11" activePane="bottomLeft" state="frozen"/>
      <selection pane="bottomLeft" activeCell="B13" sqref="B13"/>
    </sheetView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21" t="s">
        <v>57</v>
      </c>
      <c r="C1" s="1"/>
      <c r="E1" s="21" t="s">
        <v>217</v>
      </c>
      <c r="F1" s="1"/>
      <c r="G1" s="1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1:30">
      <c r="A2" s="21" t="s">
        <v>58</v>
      </c>
      <c r="C2" s="1"/>
      <c r="E2" s="21" t="s">
        <v>97</v>
      </c>
      <c r="F2" s="1"/>
      <c r="G2" s="1"/>
      <c r="Z2" s="104" t="s">
        <v>9</v>
      </c>
      <c r="AA2" s="105" t="s">
        <v>59</v>
      </c>
      <c r="AB2" s="105" t="s">
        <v>98</v>
      </c>
      <c r="AC2" s="105"/>
      <c r="AD2" s="106"/>
    </row>
    <row r="3" spans="1:30">
      <c r="A3" s="21" t="s">
        <v>99</v>
      </c>
      <c r="C3" s="1"/>
      <c r="E3" s="21" t="s">
        <v>218</v>
      </c>
      <c r="F3" s="1"/>
      <c r="G3" s="1"/>
      <c r="Z3" s="104" t="s">
        <v>12</v>
      </c>
      <c r="AA3" s="105" t="s">
        <v>60</v>
      </c>
      <c r="AB3" s="105" t="s">
        <v>11</v>
      </c>
      <c r="AC3" s="105" t="s">
        <v>14</v>
      </c>
      <c r="AD3" s="106" t="s">
        <v>15</v>
      </c>
    </row>
    <row r="4" spans="1:30">
      <c r="B4" s="1"/>
      <c r="C4" s="1"/>
      <c r="D4" s="1"/>
      <c r="E4" s="1"/>
      <c r="F4" s="1"/>
      <c r="G4" s="1"/>
      <c r="Z4" s="104" t="s">
        <v>16</v>
      </c>
      <c r="AA4" s="105" t="s">
        <v>61</v>
      </c>
      <c r="AB4" s="105" t="s">
        <v>11</v>
      </c>
      <c r="AC4" s="105"/>
      <c r="AD4" s="106"/>
    </row>
    <row r="5" spans="1:30">
      <c r="A5" s="21" t="s">
        <v>100</v>
      </c>
      <c r="B5" s="1"/>
      <c r="C5" s="1"/>
      <c r="D5" s="1"/>
      <c r="E5" s="1"/>
      <c r="F5" s="1"/>
      <c r="G5" s="1"/>
      <c r="Z5" s="104" t="s">
        <v>22</v>
      </c>
      <c r="AA5" s="105" t="s">
        <v>60</v>
      </c>
      <c r="AB5" s="105" t="s">
        <v>11</v>
      </c>
      <c r="AC5" s="105" t="s">
        <v>14</v>
      </c>
      <c r="AD5" s="106" t="s">
        <v>15</v>
      </c>
    </row>
    <row r="6" spans="1:30">
      <c r="A6" s="21" t="s">
        <v>101</v>
      </c>
      <c r="B6" s="1"/>
      <c r="C6" s="1"/>
      <c r="D6" s="1"/>
      <c r="E6" s="1"/>
      <c r="F6" s="1"/>
      <c r="G6" s="1"/>
    </row>
    <row r="7" spans="1:30">
      <c r="A7" s="21"/>
      <c r="B7" s="1"/>
      <c r="C7" s="1"/>
      <c r="D7" s="1"/>
      <c r="E7" s="1"/>
      <c r="F7" s="1"/>
      <c r="G7" s="1"/>
    </row>
    <row r="8" spans="1:30" ht="14.25" thickBot="1">
      <c r="B8" s="4" t="str">
        <f>CONCATENATE(AA2," ",AB2," ",AC2," ",AD2)</f>
        <v xml:space="preserve">Rekapitulácia rozpočtu v EUR  </v>
      </c>
      <c r="G8" s="1"/>
    </row>
    <row r="9" spans="1:30" ht="13.5" thickTop="1">
      <c r="A9" s="9" t="s">
        <v>62</v>
      </c>
      <c r="B9" s="10" t="s">
        <v>63</v>
      </c>
      <c r="C9" s="10" t="s">
        <v>64</v>
      </c>
      <c r="D9" s="10" t="s">
        <v>65</v>
      </c>
      <c r="E9" s="18" t="s">
        <v>66</v>
      </c>
      <c r="F9" s="19" t="s">
        <v>67</v>
      </c>
      <c r="G9" s="1"/>
    </row>
    <row r="10" spans="1:30" ht="13.5" thickBot="1">
      <c r="A10" s="14"/>
      <c r="B10" s="15" t="s">
        <v>68</v>
      </c>
      <c r="C10" s="15" t="s">
        <v>29</v>
      </c>
      <c r="D10" s="15"/>
      <c r="E10" s="15" t="s">
        <v>65</v>
      </c>
      <c r="F10" s="20" t="s">
        <v>65</v>
      </c>
      <c r="G10" s="109" t="s">
        <v>69</v>
      </c>
    </row>
    <row r="11" spans="1:30" ht="13.5" thickTop="1"/>
    <row r="12" spans="1:30">
      <c r="A12" s="1" t="s">
        <v>120</v>
      </c>
      <c r="B12" s="6">
        <f>Prehlad!H17</f>
        <v>0</v>
      </c>
      <c r="C12" s="6">
        <f>Prehlad!I17</f>
        <v>0</v>
      </c>
      <c r="D12" s="6">
        <f>Prehlad!J17</f>
        <v>0</v>
      </c>
      <c r="E12" s="7">
        <f>Prehlad!L17</f>
        <v>0</v>
      </c>
      <c r="F12" s="5">
        <f>Prehlad!N17</f>
        <v>0</v>
      </c>
      <c r="G12" s="5">
        <f>Prehlad!W17</f>
        <v>11.732999999999999</v>
      </c>
    </row>
    <row r="13" spans="1:30">
      <c r="A13" s="1" t="s">
        <v>134</v>
      </c>
      <c r="B13" s="6">
        <f>Prehlad!H28</f>
        <v>0</v>
      </c>
      <c r="C13" s="6">
        <f>Prehlad!I28</f>
        <v>0</v>
      </c>
      <c r="D13" s="6">
        <f>Prehlad!J28</f>
        <v>0</v>
      </c>
      <c r="E13" s="7">
        <f>Prehlad!L28</f>
        <v>44.359082590000007</v>
      </c>
      <c r="F13" s="5">
        <f>Prehlad!N28</f>
        <v>0</v>
      </c>
      <c r="G13" s="5">
        <f>Prehlad!W28</f>
        <v>70.835999999999999</v>
      </c>
    </row>
    <row r="14" spans="1:30">
      <c r="A14" s="1" t="s">
        <v>162</v>
      </c>
      <c r="B14" s="6">
        <f>Prehlad!H34</f>
        <v>0</v>
      </c>
      <c r="C14" s="6">
        <f>Prehlad!I34</f>
        <v>0</v>
      </c>
      <c r="D14" s="6">
        <f>Prehlad!J34</f>
        <v>0</v>
      </c>
      <c r="E14" s="7">
        <f>Prehlad!L34</f>
        <v>12.012840000000001</v>
      </c>
      <c r="F14" s="5">
        <f>Prehlad!N34</f>
        <v>0</v>
      </c>
      <c r="G14" s="5">
        <f>Prehlad!W34</f>
        <v>29.176000000000002</v>
      </c>
    </row>
    <row r="15" spans="1:30">
      <c r="A15" s="1" t="s">
        <v>174</v>
      </c>
      <c r="B15" s="6">
        <f>Prehlad!H39</f>
        <v>0</v>
      </c>
      <c r="C15" s="6">
        <f>Prehlad!I39</f>
        <v>0</v>
      </c>
      <c r="D15" s="6">
        <f>Prehlad!J39</f>
        <v>0</v>
      </c>
      <c r="E15" s="7">
        <f>Prehlad!L39</f>
        <v>0.15989999999999999</v>
      </c>
      <c r="F15" s="5">
        <f>Prehlad!N39</f>
        <v>0</v>
      </c>
      <c r="G15" s="5">
        <f>Prehlad!W39</f>
        <v>12.105</v>
      </c>
    </row>
    <row r="16" spans="1:30">
      <c r="A16" s="1" t="s">
        <v>181</v>
      </c>
      <c r="B16" s="6">
        <f>Prehlad!H46</f>
        <v>0</v>
      </c>
      <c r="C16" s="6">
        <f>Prehlad!I46</f>
        <v>0</v>
      </c>
      <c r="D16" s="6">
        <f>Prehlad!J46</f>
        <v>0</v>
      </c>
      <c r="E16" s="7">
        <f>Prehlad!L46</f>
        <v>3.4999999999999996E-2</v>
      </c>
      <c r="F16" s="5">
        <f>Prehlad!N46</f>
        <v>0</v>
      </c>
      <c r="G16" s="5">
        <f>Prehlad!W46</f>
        <v>60.875999999999998</v>
      </c>
    </row>
    <row r="17" spans="1:7">
      <c r="A17" s="1" t="s">
        <v>194</v>
      </c>
      <c r="B17" s="6">
        <f>Prehlad!H48</f>
        <v>0</v>
      </c>
      <c r="C17" s="6">
        <f>Prehlad!I48</f>
        <v>0</v>
      </c>
      <c r="D17" s="6">
        <f>Prehlad!J48</f>
        <v>0</v>
      </c>
      <c r="E17" s="7">
        <f>Prehlad!L48</f>
        <v>56.566822590000008</v>
      </c>
      <c r="F17" s="5">
        <f>Prehlad!N48</f>
        <v>0</v>
      </c>
      <c r="G17" s="5">
        <f>Prehlad!W48</f>
        <v>184.726</v>
      </c>
    </row>
    <row r="19" spans="1:7">
      <c r="A19" s="1" t="s">
        <v>196</v>
      </c>
      <c r="B19" s="6">
        <f>Prehlad!H54</f>
        <v>0</v>
      </c>
      <c r="C19" s="6">
        <f>Prehlad!I54</f>
        <v>0</v>
      </c>
      <c r="D19" s="6">
        <f>Prehlad!J54</f>
        <v>0</v>
      </c>
      <c r="E19" s="7">
        <f>Prehlad!L54</f>
        <v>0.59802999999999995</v>
      </c>
      <c r="F19" s="5">
        <f>Prehlad!N54</f>
        <v>0</v>
      </c>
      <c r="G19" s="5">
        <f>Prehlad!W54</f>
        <v>32.999000000000002</v>
      </c>
    </row>
    <row r="20" spans="1:7">
      <c r="A20" s="1" t="s">
        <v>207</v>
      </c>
      <c r="B20" s="6">
        <f>Prehlad!H59</f>
        <v>0</v>
      </c>
      <c r="C20" s="6">
        <f>Prehlad!I59</f>
        <v>0</v>
      </c>
      <c r="D20" s="6">
        <f>Prehlad!J59</f>
        <v>0</v>
      </c>
      <c r="E20" s="7">
        <f>Prehlad!L59</f>
        <v>1.6320000000000001E-2</v>
      </c>
      <c r="F20" s="5">
        <f>Prehlad!N59</f>
        <v>0</v>
      </c>
      <c r="G20" s="5">
        <f>Prehlad!W59</f>
        <v>26.588000000000001</v>
      </c>
    </row>
    <row r="21" spans="1:7">
      <c r="A21" s="1" t="s">
        <v>215</v>
      </c>
      <c r="B21" s="6">
        <f>Prehlad!H61</f>
        <v>0</v>
      </c>
      <c r="C21" s="6">
        <f>Prehlad!I61</f>
        <v>0</v>
      </c>
      <c r="D21" s="6">
        <f>Prehlad!J61</f>
        <v>0</v>
      </c>
      <c r="E21" s="7">
        <f>Prehlad!L61</f>
        <v>0.61434999999999995</v>
      </c>
      <c r="F21" s="5">
        <f>Prehlad!N61</f>
        <v>0</v>
      </c>
      <c r="G21" s="5">
        <f>Prehlad!W61</f>
        <v>59.587000000000003</v>
      </c>
    </row>
    <row r="24" spans="1:7">
      <c r="A24" s="1" t="s">
        <v>216</v>
      </c>
      <c r="B24" s="6">
        <f>Prehlad!H63</f>
        <v>0</v>
      </c>
      <c r="C24" s="6">
        <f>Prehlad!I63</f>
        <v>0</v>
      </c>
      <c r="D24" s="6">
        <f>Prehlad!J63</f>
        <v>0</v>
      </c>
      <c r="E24" s="7">
        <f>Prehlad!L63</f>
        <v>57.18117259000001</v>
      </c>
      <c r="F24" s="5">
        <f>Prehlad!N63</f>
        <v>0</v>
      </c>
      <c r="G24" s="5">
        <f>Prehlad!W63</f>
        <v>244.31299999999999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showGridLines="0" workbookViewId="0">
      <pane ySplit="10" topLeftCell="A41" activePane="bottomLeft" state="frozen"/>
      <selection pane="bottomLeft" activeCell="G27" sqref="G27"/>
    </sheetView>
  </sheetViews>
  <sheetFormatPr defaultRowHeight="12.75"/>
  <cols>
    <col min="1" max="1" width="4.140625" style="116" customWidth="1"/>
    <col min="2" max="2" width="5" style="117" customWidth="1"/>
    <col min="3" max="3" width="13" style="118" customWidth="1"/>
    <col min="4" max="4" width="35.7109375" style="125" customWidth="1"/>
    <col min="5" max="5" width="10.7109375" style="120" customWidth="1"/>
    <col min="6" max="6" width="5.28515625" style="119" customWidth="1"/>
    <col min="7" max="7" width="9.7109375" style="121" customWidth="1"/>
    <col min="8" max="9" width="9.7109375" style="121" hidden="1" customWidth="1"/>
    <col min="10" max="10" width="10.7109375" style="121" customWidth="1"/>
    <col min="11" max="11" width="7.42578125" style="122" hidden="1" customWidth="1"/>
    <col min="12" max="12" width="8.28515625" style="122" hidden="1" customWidth="1"/>
    <col min="13" max="13" width="9.140625" style="120" hidden="1" customWidth="1"/>
    <col min="14" max="14" width="7" style="120" hidden="1" customWidth="1"/>
    <col min="15" max="15" width="3.5703125" style="119" customWidth="1"/>
    <col min="16" max="16" width="12.7109375" style="119" hidden="1" customWidth="1"/>
    <col min="17" max="19" width="13.28515625" style="120" hidden="1" customWidth="1"/>
    <col min="20" max="20" width="10.5703125" style="123" hidden="1" customWidth="1"/>
    <col min="21" max="21" width="10.28515625" style="123" hidden="1" customWidth="1"/>
    <col min="22" max="22" width="5.7109375" style="123" hidden="1" customWidth="1"/>
    <col min="23" max="23" width="9.140625" style="124"/>
    <col min="24" max="25" width="5.7109375" style="119" customWidth="1"/>
    <col min="26" max="26" width="6.5703125" style="119" customWidth="1"/>
    <col min="27" max="27" width="24.85546875" style="119" customWidth="1"/>
    <col min="28" max="28" width="4.28515625" style="119" customWidth="1"/>
    <col min="29" max="29" width="8.28515625" style="119" customWidth="1"/>
    <col min="30" max="30" width="8.7109375" style="119" customWidth="1"/>
    <col min="31" max="34" width="9.140625" style="119"/>
    <col min="35" max="16384" width="9.140625" style="1"/>
  </cols>
  <sheetData>
    <row r="1" spans="1:34">
      <c r="A1" s="21" t="s">
        <v>57</v>
      </c>
      <c r="B1" s="1"/>
      <c r="C1" s="1"/>
      <c r="D1" s="1"/>
      <c r="E1" s="21" t="s">
        <v>217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  <c r="AE1" s="1"/>
      <c r="AF1" s="1"/>
      <c r="AG1" s="1"/>
      <c r="AH1" s="1"/>
    </row>
    <row r="2" spans="1:34">
      <c r="A2" s="21" t="s">
        <v>58</v>
      </c>
      <c r="B2" s="1"/>
      <c r="C2" s="1"/>
      <c r="D2" s="1"/>
      <c r="E2" s="21" t="s">
        <v>97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4" t="s">
        <v>9</v>
      </c>
      <c r="AA2" s="105" t="s">
        <v>70</v>
      </c>
      <c r="AB2" s="105" t="s">
        <v>98</v>
      </c>
      <c r="AC2" s="105"/>
      <c r="AD2" s="106"/>
      <c r="AE2" s="1"/>
      <c r="AF2" s="1"/>
      <c r="AG2" s="1"/>
      <c r="AH2" s="1"/>
    </row>
    <row r="3" spans="1:34">
      <c r="A3" s="21" t="s">
        <v>99</v>
      </c>
      <c r="B3" s="1"/>
      <c r="C3" s="1"/>
      <c r="D3" s="1"/>
      <c r="E3" s="21" t="s">
        <v>218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4" t="s">
        <v>12</v>
      </c>
      <c r="AA3" s="105" t="s">
        <v>71</v>
      </c>
      <c r="AB3" s="105" t="s">
        <v>11</v>
      </c>
      <c r="AC3" s="105" t="s">
        <v>14</v>
      </c>
      <c r="AD3" s="106" t="s">
        <v>15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4" t="s">
        <v>16</v>
      </c>
      <c r="AA4" s="105" t="s">
        <v>72</v>
      </c>
      <c r="AB4" s="105" t="s">
        <v>11</v>
      </c>
      <c r="AC4" s="105"/>
      <c r="AD4" s="106"/>
      <c r="AE4" s="1"/>
      <c r="AF4" s="1"/>
      <c r="AG4" s="1"/>
      <c r="AH4" s="1"/>
    </row>
    <row r="5" spans="1:34">
      <c r="A5" s="21" t="s">
        <v>100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4" t="s">
        <v>22</v>
      </c>
      <c r="AA5" s="105" t="s">
        <v>71</v>
      </c>
      <c r="AB5" s="105" t="s">
        <v>11</v>
      </c>
      <c r="AC5" s="105" t="s">
        <v>14</v>
      </c>
      <c r="AD5" s="106" t="s">
        <v>15</v>
      </c>
      <c r="AE5" s="1"/>
      <c r="AF5" s="1"/>
      <c r="AG5" s="1"/>
      <c r="AH5" s="1"/>
    </row>
    <row r="6" spans="1:34">
      <c r="A6" s="21" t="s">
        <v>101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73</v>
      </c>
      <c r="B9" s="10" t="s">
        <v>74</v>
      </c>
      <c r="C9" s="10" t="s">
        <v>75</v>
      </c>
      <c r="D9" s="10" t="s">
        <v>76</v>
      </c>
      <c r="E9" s="10" t="s">
        <v>77</v>
      </c>
      <c r="F9" s="10" t="s">
        <v>78</v>
      </c>
      <c r="G9" s="10" t="s">
        <v>79</v>
      </c>
      <c r="H9" s="10" t="s">
        <v>63</v>
      </c>
      <c r="I9" s="10" t="s">
        <v>64</v>
      </c>
      <c r="J9" s="10" t="s">
        <v>65</v>
      </c>
      <c r="K9" s="11" t="s">
        <v>66</v>
      </c>
      <c r="L9" s="12"/>
      <c r="M9" s="13" t="s">
        <v>67</v>
      </c>
      <c r="N9" s="12"/>
      <c r="O9" s="97" t="s">
        <v>3</v>
      </c>
      <c r="P9" s="98" t="s">
        <v>80</v>
      </c>
      <c r="Q9" s="99" t="s">
        <v>77</v>
      </c>
      <c r="R9" s="99" t="s">
        <v>77</v>
      </c>
      <c r="S9" s="100" t="s">
        <v>77</v>
      </c>
      <c r="T9" s="108" t="s">
        <v>81</v>
      </c>
      <c r="U9" s="108" t="s">
        <v>82</v>
      </c>
      <c r="V9" s="108" t="s">
        <v>83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84</v>
      </c>
      <c r="B10" s="15" t="s">
        <v>85</v>
      </c>
      <c r="C10" s="16"/>
      <c r="D10" s="15" t="s">
        <v>86</v>
      </c>
      <c r="E10" s="15" t="s">
        <v>87</v>
      </c>
      <c r="F10" s="15" t="s">
        <v>88</v>
      </c>
      <c r="G10" s="15" t="s">
        <v>89</v>
      </c>
      <c r="H10" s="15" t="s">
        <v>68</v>
      </c>
      <c r="I10" s="15" t="s">
        <v>29</v>
      </c>
      <c r="J10" s="15"/>
      <c r="K10" s="15" t="s">
        <v>79</v>
      </c>
      <c r="L10" s="15" t="s">
        <v>65</v>
      </c>
      <c r="M10" s="17" t="s">
        <v>79</v>
      </c>
      <c r="N10" s="15" t="s">
        <v>65</v>
      </c>
      <c r="O10" s="20" t="s">
        <v>90</v>
      </c>
      <c r="P10" s="101"/>
      <c r="Q10" s="102" t="s">
        <v>91</v>
      </c>
      <c r="R10" s="102" t="s">
        <v>92</v>
      </c>
      <c r="S10" s="103" t="s">
        <v>93</v>
      </c>
      <c r="T10" s="108" t="s">
        <v>94</v>
      </c>
      <c r="U10" s="108" t="s">
        <v>95</v>
      </c>
      <c r="V10" s="108" t="s">
        <v>96</v>
      </c>
      <c r="W10" s="109" t="s">
        <v>69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135" t="s">
        <v>119</v>
      </c>
    </row>
    <row r="13" spans="1:34">
      <c r="B13" s="118" t="s">
        <v>120</v>
      </c>
    </row>
    <row r="14" spans="1:34">
      <c r="A14" s="116">
        <v>1</v>
      </c>
      <c r="B14" s="117" t="s">
        <v>121</v>
      </c>
      <c r="C14" s="118" t="s">
        <v>122</v>
      </c>
      <c r="D14" s="125" t="s">
        <v>123</v>
      </c>
      <c r="E14" s="120">
        <v>2.2999999999999998</v>
      </c>
      <c r="F14" s="119" t="s">
        <v>124</v>
      </c>
      <c r="H14" s="121">
        <f>ROUND(E14*G14, 2)</f>
        <v>0</v>
      </c>
      <c r="J14" s="121">
        <f>ROUND(E14*G14, 2)</f>
        <v>0</v>
      </c>
      <c r="O14" s="119">
        <v>20</v>
      </c>
      <c r="P14" s="119" t="s">
        <v>125</v>
      </c>
      <c r="T14" s="123" t="s">
        <v>2</v>
      </c>
      <c r="U14" s="123" t="s">
        <v>2</v>
      </c>
      <c r="V14" s="123" t="s">
        <v>48</v>
      </c>
      <c r="W14" s="124">
        <v>10.446999999999999</v>
      </c>
      <c r="Z14" s="119" t="s">
        <v>126</v>
      </c>
      <c r="AA14" s="119">
        <v>103020103</v>
      </c>
    </row>
    <row r="15" spans="1:34" ht="25.5">
      <c r="A15" s="116">
        <v>2</v>
      </c>
      <c r="B15" s="117" t="s">
        <v>121</v>
      </c>
      <c r="C15" s="118" t="s">
        <v>127</v>
      </c>
      <c r="D15" s="125" t="s">
        <v>128</v>
      </c>
      <c r="E15" s="120">
        <v>2.2999999999999998</v>
      </c>
      <c r="F15" s="119" t="s">
        <v>124</v>
      </c>
      <c r="H15" s="121">
        <f>ROUND(E15*G15, 2)</f>
        <v>0</v>
      </c>
      <c r="J15" s="121">
        <f>ROUND(E15*G15, 2)</f>
        <v>0</v>
      </c>
      <c r="O15" s="119">
        <v>20</v>
      </c>
      <c r="P15" s="119" t="s">
        <v>125</v>
      </c>
      <c r="T15" s="123" t="s">
        <v>2</v>
      </c>
      <c r="U15" s="123" t="s">
        <v>2</v>
      </c>
      <c r="V15" s="123" t="s">
        <v>48</v>
      </c>
      <c r="W15" s="124">
        <v>0.72899999999999998</v>
      </c>
      <c r="Z15" s="119" t="s">
        <v>129</v>
      </c>
      <c r="AA15" s="119">
        <v>10601</v>
      </c>
    </row>
    <row r="16" spans="1:34" ht="25.5">
      <c r="A16" s="116">
        <v>3</v>
      </c>
      <c r="B16" s="117" t="s">
        <v>130</v>
      </c>
      <c r="C16" s="118" t="s">
        <v>131</v>
      </c>
      <c r="D16" s="125" t="s">
        <v>132</v>
      </c>
      <c r="E16" s="120">
        <v>2.2999999999999998</v>
      </c>
      <c r="F16" s="119" t="s">
        <v>124</v>
      </c>
      <c r="H16" s="121">
        <f>ROUND(E16*G16, 2)</f>
        <v>0</v>
      </c>
      <c r="J16" s="121">
        <f>ROUND(E16*G16, 2)</f>
        <v>0</v>
      </c>
      <c r="O16" s="119">
        <v>20</v>
      </c>
      <c r="P16" s="119" t="s">
        <v>125</v>
      </c>
      <c r="T16" s="123" t="s">
        <v>2</v>
      </c>
      <c r="U16" s="123" t="s">
        <v>2</v>
      </c>
      <c r="V16" s="123" t="s">
        <v>48</v>
      </c>
      <c r="W16" s="124">
        <v>0.55700000000000005</v>
      </c>
      <c r="Z16" s="119" t="s">
        <v>126</v>
      </c>
      <c r="AA16" s="119" t="s">
        <v>125</v>
      </c>
    </row>
    <row r="17" spans="1:27">
      <c r="D17" s="136" t="s">
        <v>133</v>
      </c>
      <c r="E17" s="137">
        <f>J17</f>
        <v>0</v>
      </c>
      <c r="H17" s="137">
        <f>SUM(H12:H16)</f>
        <v>0</v>
      </c>
      <c r="I17" s="137">
        <f>SUM(I12:I16)</f>
        <v>0</v>
      </c>
      <c r="J17" s="137">
        <f>SUM(J12:J16)</f>
        <v>0</v>
      </c>
      <c r="L17" s="138">
        <f>SUM(L12:L16)</f>
        <v>0</v>
      </c>
      <c r="N17" s="139">
        <f>SUM(N12:N16)</f>
        <v>0</v>
      </c>
      <c r="W17" s="124">
        <f>SUM(W12:W16)</f>
        <v>11.732999999999999</v>
      </c>
    </row>
    <row r="19" spans="1:27">
      <c r="B19" s="118" t="s">
        <v>134</v>
      </c>
    </row>
    <row r="20" spans="1:27">
      <c r="A20" s="116">
        <v>4</v>
      </c>
      <c r="B20" s="117" t="s">
        <v>135</v>
      </c>
      <c r="C20" s="118" t="s">
        <v>136</v>
      </c>
      <c r="D20" s="125" t="s">
        <v>137</v>
      </c>
      <c r="E20" s="120">
        <v>12</v>
      </c>
      <c r="F20" s="119" t="s">
        <v>124</v>
      </c>
      <c r="H20" s="121">
        <f t="shared" ref="H20:H27" si="0">ROUND(E20*G20, 2)</f>
        <v>0</v>
      </c>
      <c r="J20" s="121">
        <f t="shared" ref="J20:J27" si="1">ROUND(E20*G20, 2)</f>
        <v>0</v>
      </c>
      <c r="K20" s="122">
        <v>1.93971</v>
      </c>
      <c r="L20" s="122">
        <f>E20*K20</f>
        <v>23.276520000000001</v>
      </c>
      <c r="O20" s="119">
        <v>20</v>
      </c>
      <c r="P20" s="119" t="s">
        <v>125</v>
      </c>
      <c r="T20" s="123" t="s">
        <v>2</v>
      </c>
      <c r="U20" s="123" t="s">
        <v>2</v>
      </c>
      <c r="V20" s="123" t="s">
        <v>48</v>
      </c>
      <c r="W20" s="124">
        <v>11.172000000000001</v>
      </c>
      <c r="Z20" s="119" t="s">
        <v>138</v>
      </c>
      <c r="AA20" s="119">
        <v>201020</v>
      </c>
    </row>
    <row r="21" spans="1:27" ht="25.5">
      <c r="A21" s="116">
        <v>5</v>
      </c>
      <c r="B21" s="117" t="s">
        <v>139</v>
      </c>
      <c r="C21" s="118" t="s">
        <v>140</v>
      </c>
      <c r="D21" s="125" t="s">
        <v>141</v>
      </c>
      <c r="E21" s="120">
        <v>2.25</v>
      </c>
      <c r="F21" s="119" t="s">
        <v>124</v>
      </c>
      <c r="H21" s="121">
        <f t="shared" si="0"/>
        <v>0</v>
      </c>
      <c r="J21" s="121">
        <f t="shared" si="1"/>
        <v>0</v>
      </c>
      <c r="K21" s="122">
        <v>2.4468000000000001</v>
      </c>
      <c r="L21" s="122">
        <f>E21*K21</f>
        <v>5.5053000000000001</v>
      </c>
      <c r="O21" s="119">
        <v>20</v>
      </c>
      <c r="P21" s="119" t="s">
        <v>125</v>
      </c>
      <c r="T21" s="123" t="s">
        <v>2</v>
      </c>
      <c r="U21" s="123" t="s">
        <v>2</v>
      </c>
      <c r="V21" s="123" t="s">
        <v>48</v>
      </c>
      <c r="W21" s="124">
        <v>1.0329999999999999</v>
      </c>
      <c r="Z21" s="119" t="s">
        <v>142</v>
      </c>
      <c r="AA21" s="119">
        <v>1101030206101</v>
      </c>
    </row>
    <row r="22" spans="1:27">
      <c r="A22" s="116">
        <v>6</v>
      </c>
      <c r="B22" s="117" t="s">
        <v>143</v>
      </c>
      <c r="C22" s="118" t="s">
        <v>144</v>
      </c>
      <c r="D22" s="125" t="s">
        <v>145</v>
      </c>
      <c r="E22" s="120">
        <v>32</v>
      </c>
      <c r="F22" s="119" t="s">
        <v>146</v>
      </c>
      <c r="H22" s="121">
        <f t="shared" si="0"/>
        <v>0</v>
      </c>
      <c r="J22" s="121">
        <f t="shared" si="1"/>
        <v>0</v>
      </c>
      <c r="K22" s="122">
        <v>2.2300000000000002E-3</v>
      </c>
      <c r="L22" s="122">
        <f>E22*K22</f>
        <v>7.1360000000000007E-2</v>
      </c>
      <c r="O22" s="119">
        <v>20</v>
      </c>
      <c r="P22" s="119" t="s">
        <v>125</v>
      </c>
      <c r="T22" s="123" t="s">
        <v>2</v>
      </c>
      <c r="U22" s="123" t="s">
        <v>2</v>
      </c>
      <c r="V22" s="123" t="s">
        <v>48</v>
      </c>
      <c r="W22" s="124">
        <v>11.68</v>
      </c>
      <c r="Z22" s="119" t="s">
        <v>147</v>
      </c>
      <c r="AA22" s="119">
        <v>1101031101041</v>
      </c>
    </row>
    <row r="23" spans="1:27">
      <c r="A23" s="116">
        <v>7</v>
      </c>
      <c r="B23" s="117" t="s">
        <v>143</v>
      </c>
      <c r="C23" s="118" t="s">
        <v>148</v>
      </c>
      <c r="D23" s="125" t="s">
        <v>149</v>
      </c>
      <c r="E23" s="120">
        <v>32</v>
      </c>
      <c r="F23" s="119" t="s">
        <v>146</v>
      </c>
      <c r="H23" s="121">
        <f t="shared" si="0"/>
        <v>0</v>
      </c>
      <c r="J23" s="121">
        <f t="shared" si="1"/>
        <v>0</v>
      </c>
      <c r="O23" s="119">
        <v>20</v>
      </c>
      <c r="P23" s="119" t="s">
        <v>125</v>
      </c>
      <c r="T23" s="123" t="s">
        <v>2</v>
      </c>
      <c r="U23" s="123" t="s">
        <v>2</v>
      </c>
      <c r="V23" s="123" t="s">
        <v>48</v>
      </c>
      <c r="W23" s="124">
        <v>6.2720000000000002</v>
      </c>
      <c r="Z23" s="119" t="s">
        <v>147</v>
      </c>
      <c r="AA23" s="119">
        <v>1101031101042</v>
      </c>
    </row>
    <row r="24" spans="1:27">
      <c r="A24" s="116">
        <v>8</v>
      </c>
      <c r="B24" s="117" t="s">
        <v>150</v>
      </c>
      <c r="C24" s="118" t="s">
        <v>151</v>
      </c>
      <c r="D24" s="125" t="s">
        <v>152</v>
      </c>
      <c r="E24" s="120">
        <v>0.33800000000000002</v>
      </c>
      <c r="F24" s="119" t="s">
        <v>153</v>
      </c>
      <c r="H24" s="121">
        <f t="shared" si="0"/>
        <v>0</v>
      </c>
      <c r="J24" s="121">
        <f t="shared" si="1"/>
        <v>0</v>
      </c>
      <c r="K24" s="122">
        <v>1.3225</v>
      </c>
      <c r="L24" s="122">
        <f>E24*K24</f>
        <v>0.44700500000000004</v>
      </c>
      <c r="O24" s="119">
        <v>20</v>
      </c>
      <c r="P24" s="119" t="s">
        <v>125</v>
      </c>
      <c r="T24" s="123" t="s">
        <v>2</v>
      </c>
      <c r="U24" s="123" t="s">
        <v>2</v>
      </c>
      <c r="V24" s="123" t="s">
        <v>48</v>
      </c>
      <c r="W24" s="124">
        <v>14.196</v>
      </c>
      <c r="Z24" s="119" t="s">
        <v>154</v>
      </c>
      <c r="AA24" s="119" t="s">
        <v>125</v>
      </c>
    </row>
    <row r="25" spans="1:27">
      <c r="A25" s="116">
        <v>9</v>
      </c>
      <c r="B25" s="117" t="s">
        <v>150</v>
      </c>
      <c r="C25" s="118" t="s">
        <v>155</v>
      </c>
      <c r="D25" s="125" t="s">
        <v>156</v>
      </c>
      <c r="E25" s="120">
        <v>2.2000000000000002</v>
      </c>
      <c r="F25" s="119" t="s">
        <v>124</v>
      </c>
      <c r="H25" s="121">
        <f t="shared" si="0"/>
        <v>0</v>
      </c>
      <c r="J25" s="121">
        <f t="shared" si="1"/>
        <v>0</v>
      </c>
      <c r="K25" s="122">
        <v>2.3750100000000001</v>
      </c>
      <c r="L25" s="122">
        <f>E25*K25</f>
        <v>5.2250220000000009</v>
      </c>
      <c r="O25" s="119">
        <v>20</v>
      </c>
      <c r="P25" s="119" t="s">
        <v>125</v>
      </c>
      <c r="T25" s="123" t="s">
        <v>2</v>
      </c>
      <c r="U25" s="123" t="s">
        <v>2</v>
      </c>
      <c r="V25" s="123" t="s">
        <v>48</v>
      </c>
      <c r="W25" s="124">
        <v>1.7030000000000001</v>
      </c>
      <c r="Z25" s="119" t="s">
        <v>154</v>
      </c>
      <c r="AA25" s="119" t="s">
        <v>125</v>
      </c>
    </row>
    <row r="26" spans="1:27" ht="25.5">
      <c r="A26" s="116">
        <v>10</v>
      </c>
      <c r="B26" s="117" t="s">
        <v>143</v>
      </c>
      <c r="C26" s="118" t="s">
        <v>157</v>
      </c>
      <c r="D26" s="125" t="s">
        <v>158</v>
      </c>
      <c r="E26" s="120">
        <v>13.333</v>
      </c>
      <c r="F26" s="119" t="s">
        <v>146</v>
      </c>
      <c r="H26" s="121">
        <f t="shared" si="0"/>
        <v>0</v>
      </c>
      <c r="J26" s="121">
        <f t="shared" si="1"/>
        <v>0</v>
      </c>
      <c r="K26" s="122">
        <v>0.71243000000000001</v>
      </c>
      <c r="L26" s="122">
        <f>E26*K26</f>
        <v>9.4988291900000004</v>
      </c>
      <c r="O26" s="119">
        <v>20</v>
      </c>
      <c r="P26" s="119" t="s">
        <v>125</v>
      </c>
      <c r="T26" s="123" t="s">
        <v>2</v>
      </c>
      <c r="U26" s="123" t="s">
        <v>2</v>
      </c>
      <c r="V26" s="123" t="s">
        <v>48</v>
      </c>
      <c r="W26" s="124">
        <v>11.026</v>
      </c>
      <c r="Z26" s="119" t="s">
        <v>138</v>
      </c>
      <c r="AA26" s="119" t="s">
        <v>125</v>
      </c>
    </row>
    <row r="27" spans="1:27">
      <c r="A27" s="116">
        <v>11</v>
      </c>
      <c r="B27" s="117" t="s">
        <v>143</v>
      </c>
      <c r="C27" s="118" t="s">
        <v>159</v>
      </c>
      <c r="D27" s="125" t="s">
        <v>160</v>
      </c>
      <c r="E27" s="120">
        <v>0.32</v>
      </c>
      <c r="F27" s="119" t="s">
        <v>153</v>
      </c>
      <c r="H27" s="121">
        <f t="shared" si="0"/>
        <v>0</v>
      </c>
      <c r="J27" s="121">
        <f t="shared" si="1"/>
        <v>0</v>
      </c>
      <c r="K27" s="122">
        <v>1.0470200000000001</v>
      </c>
      <c r="L27" s="122">
        <f>E27*K27</f>
        <v>0.33504640000000002</v>
      </c>
      <c r="O27" s="119">
        <v>20</v>
      </c>
      <c r="P27" s="119" t="s">
        <v>125</v>
      </c>
      <c r="T27" s="123" t="s">
        <v>2</v>
      </c>
      <c r="U27" s="123" t="s">
        <v>2</v>
      </c>
      <c r="V27" s="123" t="s">
        <v>48</v>
      </c>
      <c r="W27" s="124">
        <v>13.754</v>
      </c>
      <c r="Z27" s="119" t="s">
        <v>147</v>
      </c>
      <c r="AA27" s="119">
        <v>1101042101001</v>
      </c>
    </row>
    <row r="28" spans="1:27">
      <c r="D28" s="136" t="s">
        <v>161</v>
      </c>
      <c r="E28" s="137">
        <f>J28</f>
        <v>0</v>
      </c>
      <c r="H28" s="137">
        <f>SUM(H19:H27)</f>
        <v>0</v>
      </c>
      <c r="I28" s="137">
        <f>SUM(I19:I27)</f>
        <v>0</v>
      </c>
      <c r="J28" s="137">
        <f>SUM(J19:J27)</f>
        <v>0</v>
      </c>
      <c r="L28" s="138">
        <f>SUM(L19:L27)</f>
        <v>44.359082590000007</v>
      </c>
      <c r="N28" s="139">
        <f>SUM(N19:N27)</f>
        <v>0</v>
      </c>
      <c r="W28" s="124">
        <f>SUM(W19:W27)</f>
        <v>70.835999999999999</v>
      </c>
    </row>
    <row r="30" spans="1:27">
      <c r="B30" s="118" t="s">
        <v>162</v>
      </c>
    </row>
    <row r="31" spans="1:27">
      <c r="A31" s="116">
        <v>12</v>
      </c>
      <c r="B31" s="117" t="s">
        <v>163</v>
      </c>
      <c r="C31" s="118" t="s">
        <v>164</v>
      </c>
      <c r="D31" s="125" t="s">
        <v>165</v>
      </c>
      <c r="E31" s="120">
        <v>28</v>
      </c>
      <c r="F31" s="119" t="s">
        <v>146</v>
      </c>
      <c r="H31" s="121">
        <f>ROUND(E31*G31, 2)</f>
        <v>0</v>
      </c>
      <c r="J31" s="121">
        <f>ROUND(E31*G31, 2)</f>
        <v>0</v>
      </c>
      <c r="K31" s="122">
        <v>0.1095</v>
      </c>
      <c r="L31" s="122">
        <f>E31*K31</f>
        <v>3.0659999999999998</v>
      </c>
      <c r="O31" s="119">
        <v>20</v>
      </c>
      <c r="P31" s="119" t="s">
        <v>125</v>
      </c>
      <c r="T31" s="123" t="s">
        <v>2</v>
      </c>
      <c r="U31" s="123" t="s">
        <v>2</v>
      </c>
      <c r="V31" s="123" t="s">
        <v>48</v>
      </c>
      <c r="W31" s="124">
        <v>20.440000000000001</v>
      </c>
      <c r="Z31" s="119" t="s">
        <v>166</v>
      </c>
      <c r="AA31" s="119" t="s">
        <v>125</v>
      </c>
    </row>
    <row r="32" spans="1:27">
      <c r="A32" s="116">
        <v>13</v>
      </c>
      <c r="B32" s="117" t="s">
        <v>167</v>
      </c>
      <c r="C32" s="118" t="s">
        <v>168</v>
      </c>
      <c r="D32" s="125" t="s">
        <v>169</v>
      </c>
      <c r="E32" s="120">
        <v>28</v>
      </c>
      <c r="F32" s="119" t="s">
        <v>146</v>
      </c>
      <c r="I32" s="121">
        <f>ROUND(E32*G32, 2)</f>
        <v>0</v>
      </c>
      <c r="J32" s="121">
        <f>ROUND(E32*G32, 2)</f>
        <v>0</v>
      </c>
      <c r="K32" s="122">
        <v>0.16700000000000001</v>
      </c>
      <c r="L32" s="122">
        <f>E32*K32</f>
        <v>4.6760000000000002</v>
      </c>
      <c r="O32" s="119">
        <v>20</v>
      </c>
      <c r="P32" s="119" t="s">
        <v>125</v>
      </c>
      <c r="T32" s="123" t="s">
        <v>2</v>
      </c>
      <c r="U32" s="123" t="s">
        <v>2</v>
      </c>
      <c r="V32" s="123" t="s">
        <v>48</v>
      </c>
      <c r="Z32" s="119" t="s">
        <v>170</v>
      </c>
      <c r="AA32" s="119" t="s">
        <v>125</v>
      </c>
    </row>
    <row r="33" spans="1:27">
      <c r="A33" s="116">
        <v>14</v>
      </c>
      <c r="B33" s="117" t="s">
        <v>163</v>
      </c>
      <c r="C33" s="118" t="s">
        <v>171</v>
      </c>
      <c r="D33" s="125" t="s">
        <v>172</v>
      </c>
      <c r="E33" s="120">
        <v>28</v>
      </c>
      <c r="F33" s="119" t="s">
        <v>146</v>
      </c>
      <c r="H33" s="121">
        <f>ROUND(E33*G33, 2)</f>
        <v>0</v>
      </c>
      <c r="J33" s="121">
        <f>ROUND(E33*G33, 2)</f>
        <v>0</v>
      </c>
      <c r="K33" s="122">
        <v>0.15253</v>
      </c>
      <c r="L33" s="122">
        <f>E33*K33</f>
        <v>4.2708399999999997</v>
      </c>
      <c r="O33" s="119">
        <v>20</v>
      </c>
      <c r="P33" s="119" t="s">
        <v>125</v>
      </c>
      <c r="T33" s="123" t="s">
        <v>2</v>
      </c>
      <c r="U33" s="123" t="s">
        <v>2</v>
      </c>
      <c r="V33" s="123" t="s">
        <v>48</v>
      </c>
      <c r="W33" s="124">
        <v>8.7360000000000007</v>
      </c>
      <c r="Z33" s="119" t="s">
        <v>166</v>
      </c>
      <c r="AA33" s="119">
        <v>2204075400001</v>
      </c>
    </row>
    <row r="34" spans="1:27">
      <c r="D34" s="136" t="s">
        <v>173</v>
      </c>
      <c r="E34" s="137">
        <f>J34</f>
        <v>0</v>
      </c>
      <c r="H34" s="137">
        <f>SUM(H30:H33)</f>
        <v>0</v>
      </c>
      <c r="I34" s="137">
        <f>SUM(I30:I33)</f>
        <v>0</v>
      </c>
      <c r="J34" s="137">
        <f>SUM(J30:J33)</f>
        <v>0</v>
      </c>
      <c r="L34" s="138">
        <f>SUM(L30:L33)</f>
        <v>12.012840000000001</v>
      </c>
      <c r="N34" s="139">
        <f>SUM(N30:N33)</f>
        <v>0</v>
      </c>
      <c r="W34" s="124">
        <f>SUM(W30:W33)</f>
        <v>29.176000000000002</v>
      </c>
    </row>
    <row r="36" spans="1:27">
      <c r="B36" s="118" t="s">
        <v>174</v>
      </c>
    </row>
    <row r="37" spans="1:27" ht="25.5">
      <c r="A37" s="116">
        <v>15</v>
      </c>
      <c r="B37" s="117" t="s">
        <v>143</v>
      </c>
      <c r="C37" s="118" t="s">
        <v>175</v>
      </c>
      <c r="D37" s="125" t="s">
        <v>176</v>
      </c>
      <c r="E37" s="120">
        <v>15</v>
      </c>
      <c r="F37" s="119" t="s">
        <v>146</v>
      </c>
      <c r="H37" s="121">
        <f>ROUND(E37*G37, 2)</f>
        <v>0</v>
      </c>
      <c r="J37" s="121">
        <f>ROUND(E37*G37, 2)</f>
        <v>0</v>
      </c>
      <c r="K37" s="122">
        <v>6.1999999999999998E-3</v>
      </c>
      <c r="L37" s="122">
        <f>E37*K37</f>
        <v>9.2999999999999999E-2</v>
      </c>
      <c r="O37" s="119">
        <v>20</v>
      </c>
      <c r="P37" s="119" t="s">
        <v>125</v>
      </c>
      <c r="T37" s="123" t="s">
        <v>2</v>
      </c>
      <c r="U37" s="123" t="s">
        <v>2</v>
      </c>
      <c r="V37" s="123" t="s">
        <v>48</v>
      </c>
      <c r="W37" s="124">
        <v>7.9050000000000002</v>
      </c>
      <c r="Z37" s="119" t="s">
        <v>177</v>
      </c>
      <c r="AA37" s="119">
        <v>1309091000</v>
      </c>
    </row>
    <row r="38" spans="1:27" ht="25.5">
      <c r="A38" s="116">
        <v>16</v>
      </c>
      <c r="B38" s="117" t="s">
        <v>143</v>
      </c>
      <c r="C38" s="118" t="s">
        <v>178</v>
      </c>
      <c r="D38" s="125" t="s">
        <v>179</v>
      </c>
      <c r="E38" s="120">
        <v>15</v>
      </c>
      <c r="F38" s="119" t="s">
        <v>146</v>
      </c>
      <c r="H38" s="121">
        <f>ROUND(E38*G38, 2)</f>
        <v>0</v>
      </c>
      <c r="J38" s="121">
        <f>ROUND(E38*G38, 2)</f>
        <v>0</v>
      </c>
      <c r="K38" s="122">
        <v>4.4600000000000004E-3</v>
      </c>
      <c r="L38" s="122">
        <f>E38*K38</f>
        <v>6.6900000000000001E-2</v>
      </c>
      <c r="O38" s="119">
        <v>20</v>
      </c>
      <c r="P38" s="119" t="s">
        <v>125</v>
      </c>
      <c r="T38" s="123" t="s">
        <v>2</v>
      </c>
      <c r="U38" s="123" t="s">
        <v>2</v>
      </c>
      <c r="V38" s="123" t="s">
        <v>48</v>
      </c>
      <c r="W38" s="124">
        <v>4.2</v>
      </c>
      <c r="Z38" s="119" t="s">
        <v>177</v>
      </c>
      <c r="AA38" s="119" t="s">
        <v>125</v>
      </c>
    </row>
    <row r="39" spans="1:27">
      <c r="D39" s="136" t="s">
        <v>180</v>
      </c>
      <c r="E39" s="137">
        <f>J39</f>
        <v>0</v>
      </c>
      <c r="H39" s="137">
        <f>SUM(H36:H38)</f>
        <v>0</v>
      </c>
      <c r="I39" s="137">
        <f>SUM(I36:I38)</f>
        <v>0</v>
      </c>
      <c r="J39" s="137">
        <f>SUM(J36:J38)</f>
        <v>0</v>
      </c>
      <c r="L39" s="138">
        <f>SUM(L36:L38)</f>
        <v>0.15989999999999999</v>
      </c>
      <c r="N39" s="139">
        <f>SUM(N36:N38)</f>
        <v>0</v>
      </c>
      <c r="W39" s="124">
        <f>SUM(W36:W38)</f>
        <v>12.105</v>
      </c>
    </row>
    <row r="41" spans="1:27">
      <c r="B41" s="118" t="s">
        <v>181</v>
      </c>
    </row>
    <row r="42" spans="1:27" ht="25.5">
      <c r="A42" s="116">
        <v>17</v>
      </c>
      <c r="B42" s="117" t="s">
        <v>182</v>
      </c>
      <c r="C42" s="118" t="s">
        <v>183</v>
      </c>
      <c r="D42" s="125" t="s">
        <v>184</v>
      </c>
      <c r="E42" s="120">
        <v>50</v>
      </c>
      <c r="F42" s="119" t="s">
        <v>146</v>
      </c>
      <c r="H42" s="121">
        <f>ROUND(E42*G42, 2)</f>
        <v>0</v>
      </c>
      <c r="J42" s="121">
        <f>ROUND(E42*G42, 2)</f>
        <v>0</v>
      </c>
      <c r="O42" s="119">
        <v>20</v>
      </c>
      <c r="P42" s="119" t="s">
        <v>125</v>
      </c>
      <c r="T42" s="123" t="s">
        <v>2</v>
      </c>
      <c r="U42" s="123" t="s">
        <v>2</v>
      </c>
      <c r="V42" s="123" t="s">
        <v>48</v>
      </c>
      <c r="W42" s="124">
        <v>9.35</v>
      </c>
      <c r="Z42" s="119" t="s">
        <v>185</v>
      </c>
      <c r="AA42" s="119">
        <v>301010102001</v>
      </c>
    </row>
    <row r="43" spans="1:27" ht="25.5">
      <c r="A43" s="116">
        <v>18</v>
      </c>
      <c r="B43" s="117" t="s">
        <v>182</v>
      </c>
      <c r="C43" s="118" t="s">
        <v>186</v>
      </c>
      <c r="D43" s="125" t="s">
        <v>187</v>
      </c>
      <c r="E43" s="120">
        <v>50</v>
      </c>
      <c r="F43" s="119" t="s">
        <v>146</v>
      </c>
      <c r="H43" s="121">
        <f>ROUND(E43*G43, 2)</f>
        <v>0</v>
      </c>
      <c r="J43" s="121">
        <f>ROUND(E43*G43, 2)</f>
        <v>0</v>
      </c>
      <c r="K43" s="122">
        <v>6.9999999999999999E-4</v>
      </c>
      <c r="L43" s="122">
        <f>E43*K43</f>
        <v>3.4999999999999996E-2</v>
      </c>
      <c r="O43" s="119">
        <v>20</v>
      </c>
      <c r="P43" s="119" t="s">
        <v>125</v>
      </c>
      <c r="T43" s="123" t="s">
        <v>2</v>
      </c>
      <c r="U43" s="123" t="s">
        <v>2</v>
      </c>
      <c r="V43" s="123" t="s">
        <v>48</v>
      </c>
      <c r="W43" s="124">
        <v>0.3</v>
      </c>
      <c r="Z43" s="119" t="s">
        <v>185</v>
      </c>
      <c r="AA43" s="119">
        <v>301010102091</v>
      </c>
    </row>
    <row r="44" spans="1:27" ht="25.5">
      <c r="A44" s="116">
        <v>19</v>
      </c>
      <c r="B44" s="117" t="s">
        <v>182</v>
      </c>
      <c r="C44" s="118" t="s">
        <v>188</v>
      </c>
      <c r="D44" s="125" t="s">
        <v>189</v>
      </c>
      <c r="E44" s="120">
        <v>50</v>
      </c>
      <c r="F44" s="119" t="s">
        <v>146</v>
      </c>
      <c r="H44" s="121">
        <f>ROUND(E44*G44, 2)</f>
        <v>0</v>
      </c>
      <c r="J44" s="121">
        <f>ROUND(E44*G44, 2)</f>
        <v>0</v>
      </c>
      <c r="O44" s="119">
        <v>20</v>
      </c>
      <c r="P44" s="119" t="s">
        <v>125</v>
      </c>
      <c r="T44" s="123" t="s">
        <v>2</v>
      </c>
      <c r="U44" s="123" t="s">
        <v>2</v>
      </c>
      <c r="V44" s="123" t="s">
        <v>48</v>
      </c>
      <c r="W44" s="124">
        <v>5.35</v>
      </c>
      <c r="Z44" s="119" t="s">
        <v>185</v>
      </c>
      <c r="AA44" s="119">
        <v>301010102501</v>
      </c>
    </row>
    <row r="45" spans="1:27">
      <c r="A45" s="116">
        <v>20</v>
      </c>
      <c r="B45" s="117" t="s">
        <v>143</v>
      </c>
      <c r="C45" s="118" t="s">
        <v>190</v>
      </c>
      <c r="D45" s="125" t="s">
        <v>191</v>
      </c>
      <c r="E45" s="120">
        <v>56.567</v>
      </c>
      <c r="F45" s="119" t="s">
        <v>153</v>
      </c>
      <c r="H45" s="121">
        <f>ROUND(E45*G45, 2)</f>
        <v>0</v>
      </c>
      <c r="J45" s="121">
        <f>ROUND(E45*G45, 2)</f>
        <v>0</v>
      </c>
      <c r="O45" s="119">
        <v>20</v>
      </c>
      <c r="P45" s="119" t="s">
        <v>125</v>
      </c>
      <c r="T45" s="123" t="s">
        <v>2</v>
      </c>
      <c r="U45" s="123" t="s">
        <v>2</v>
      </c>
      <c r="V45" s="123" t="s">
        <v>48</v>
      </c>
      <c r="W45" s="124">
        <v>45.875999999999998</v>
      </c>
      <c r="Z45" s="119" t="s">
        <v>192</v>
      </c>
      <c r="AA45" s="119">
        <v>149914</v>
      </c>
    </row>
    <row r="46" spans="1:27">
      <c r="D46" s="136" t="s">
        <v>193</v>
      </c>
      <c r="E46" s="137">
        <f>J46</f>
        <v>0</v>
      </c>
      <c r="H46" s="137">
        <f>SUM(H41:H45)</f>
        <v>0</v>
      </c>
      <c r="I46" s="137">
        <f>SUM(I41:I45)</f>
        <v>0</v>
      </c>
      <c r="J46" s="137">
        <f>SUM(J41:J45)</f>
        <v>0</v>
      </c>
      <c r="L46" s="138">
        <f>SUM(L41:L45)</f>
        <v>3.4999999999999996E-2</v>
      </c>
      <c r="N46" s="139">
        <f>SUM(N41:N45)</f>
        <v>0</v>
      </c>
      <c r="W46" s="124">
        <f>SUM(W41:W45)</f>
        <v>60.875999999999998</v>
      </c>
    </row>
    <row r="48" spans="1:27">
      <c r="D48" s="136" t="s">
        <v>194</v>
      </c>
      <c r="E48" s="139">
        <f>J48</f>
        <v>0</v>
      </c>
      <c r="H48" s="137">
        <f>+H17+H28+H34+H39+H46</f>
        <v>0</v>
      </c>
      <c r="I48" s="137">
        <f>+I17+I28+I34+I39+I46</f>
        <v>0</v>
      </c>
      <c r="J48" s="137">
        <f>+J17+J28+J34+J39+J46</f>
        <v>0</v>
      </c>
      <c r="L48" s="138">
        <f>+L17+L28+L34+L39+L46</f>
        <v>56.566822590000008</v>
      </c>
      <c r="N48" s="139">
        <f>+N17+N28+N34+N39+N46</f>
        <v>0</v>
      </c>
      <c r="W48" s="124">
        <f>+W17+W28+W34+W39+W46</f>
        <v>184.726</v>
      </c>
    </row>
    <row r="50" spans="1:27">
      <c r="B50" s="135" t="s">
        <v>195</v>
      </c>
    </row>
    <row r="51" spans="1:27">
      <c r="B51" s="118" t="s">
        <v>196</v>
      </c>
    </row>
    <row r="52" spans="1:27">
      <c r="A52" s="116">
        <v>21</v>
      </c>
      <c r="B52" s="117" t="s">
        <v>197</v>
      </c>
      <c r="C52" s="118" t="s">
        <v>198</v>
      </c>
      <c r="D52" s="125" t="s">
        <v>199</v>
      </c>
      <c r="E52" s="120">
        <v>1</v>
      </c>
      <c r="F52" s="119" t="s">
        <v>200</v>
      </c>
      <c r="H52" s="121">
        <f>ROUND(E52*G52, 2)</f>
        <v>0</v>
      </c>
      <c r="J52" s="121">
        <f>ROUND(E52*G52, 2)</f>
        <v>0</v>
      </c>
      <c r="K52" s="122">
        <v>1.0300000000000001E-3</v>
      </c>
      <c r="L52" s="122">
        <f>E52*K52</f>
        <v>1.0300000000000001E-3</v>
      </c>
      <c r="O52" s="119">
        <v>20</v>
      </c>
      <c r="P52" s="119" t="s">
        <v>125</v>
      </c>
      <c r="T52" s="123" t="s">
        <v>2</v>
      </c>
      <c r="U52" s="123" t="s">
        <v>2</v>
      </c>
      <c r="V52" s="123" t="s">
        <v>201</v>
      </c>
      <c r="W52" s="124">
        <v>0.999</v>
      </c>
      <c r="Z52" s="119" t="s">
        <v>202</v>
      </c>
      <c r="AA52" s="119" t="s">
        <v>125</v>
      </c>
    </row>
    <row r="53" spans="1:27" ht="25.5">
      <c r="A53" s="116">
        <v>22</v>
      </c>
      <c r="B53" s="117" t="s">
        <v>197</v>
      </c>
      <c r="C53" s="118" t="s">
        <v>203</v>
      </c>
      <c r="D53" s="125" t="s">
        <v>204</v>
      </c>
      <c r="E53" s="120">
        <v>20</v>
      </c>
      <c r="F53" s="119" t="s">
        <v>205</v>
      </c>
      <c r="H53" s="121">
        <f>ROUND(E53*G53, 2)</f>
        <v>0</v>
      </c>
      <c r="J53" s="121">
        <f>ROUND(E53*G53, 2)</f>
        <v>0</v>
      </c>
      <c r="K53" s="122">
        <v>2.9850000000000002E-2</v>
      </c>
      <c r="L53" s="122">
        <f>E53*K53</f>
        <v>0.59699999999999998</v>
      </c>
      <c r="O53" s="119">
        <v>20</v>
      </c>
      <c r="P53" s="119" t="s">
        <v>125</v>
      </c>
      <c r="T53" s="123" t="s">
        <v>2</v>
      </c>
      <c r="U53" s="123" t="s">
        <v>2</v>
      </c>
      <c r="V53" s="123" t="s">
        <v>201</v>
      </c>
      <c r="W53" s="124">
        <v>32</v>
      </c>
      <c r="Z53" s="119" t="s">
        <v>202</v>
      </c>
      <c r="AA53" s="119" t="s">
        <v>125</v>
      </c>
    </row>
    <row r="54" spans="1:27">
      <c r="D54" s="136" t="s">
        <v>206</v>
      </c>
      <c r="E54" s="137">
        <f>J54</f>
        <v>0</v>
      </c>
      <c r="H54" s="137">
        <f>SUM(H50:H53)</f>
        <v>0</v>
      </c>
      <c r="I54" s="137">
        <f>SUM(I50:I53)</f>
        <v>0</v>
      </c>
      <c r="J54" s="137">
        <f>SUM(J50:J53)</f>
        <v>0</v>
      </c>
      <c r="L54" s="138">
        <f>SUM(L50:L53)</f>
        <v>0.59802999999999995</v>
      </c>
      <c r="N54" s="139">
        <f>SUM(N50:N53)</f>
        <v>0</v>
      </c>
      <c r="W54" s="124">
        <f>SUM(W50:W53)</f>
        <v>32.999000000000002</v>
      </c>
    </row>
    <row r="56" spans="1:27">
      <c r="B56" s="118" t="s">
        <v>207</v>
      </c>
    </row>
    <row r="57" spans="1:27">
      <c r="A57" s="116">
        <v>23</v>
      </c>
      <c r="B57" s="117" t="s">
        <v>208</v>
      </c>
      <c r="C57" s="118" t="s">
        <v>209</v>
      </c>
      <c r="D57" s="125" t="s">
        <v>210</v>
      </c>
      <c r="E57" s="120">
        <v>68</v>
      </c>
      <c r="F57" s="119" t="s">
        <v>146</v>
      </c>
      <c r="H57" s="121">
        <f>ROUND(E57*G57, 2)</f>
        <v>0</v>
      </c>
      <c r="J57" s="121">
        <f>ROUND(E57*G57, 2)</f>
        <v>0</v>
      </c>
      <c r="K57" s="122">
        <v>1.6000000000000001E-4</v>
      </c>
      <c r="L57" s="122">
        <f>E57*K57</f>
        <v>1.0880000000000001E-2</v>
      </c>
      <c r="O57" s="119">
        <v>20</v>
      </c>
      <c r="P57" s="119" t="s">
        <v>125</v>
      </c>
      <c r="T57" s="123" t="s">
        <v>2</v>
      </c>
      <c r="U57" s="123" t="s">
        <v>2</v>
      </c>
      <c r="V57" s="123" t="s">
        <v>201</v>
      </c>
      <c r="W57" s="124">
        <v>17.68</v>
      </c>
      <c r="Z57" s="119" t="s">
        <v>211</v>
      </c>
      <c r="AA57" s="119">
        <v>8401020203001</v>
      </c>
    </row>
    <row r="58" spans="1:27">
      <c r="A58" s="116">
        <v>24</v>
      </c>
      <c r="B58" s="117" t="s">
        <v>208</v>
      </c>
      <c r="C58" s="118" t="s">
        <v>212</v>
      </c>
      <c r="D58" s="125" t="s">
        <v>213</v>
      </c>
      <c r="E58" s="120">
        <v>68</v>
      </c>
      <c r="F58" s="119" t="s">
        <v>146</v>
      </c>
      <c r="H58" s="121">
        <f>ROUND(E58*G58, 2)</f>
        <v>0</v>
      </c>
      <c r="J58" s="121">
        <f>ROUND(E58*G58, 2)</f>
        <v>0</v>
      </c>
      <c r="K58" s="122">
        <v>8.0000000000000007E-5</v>
      </c>
      <c r="L58" s="122">
        <f>E58*K58</f>
        <v>5.4400000000000004E-3</v>
      </c>
      <c r="O58" s="119">
        <v>20</v>
      </c>
      <c r="P58" s="119" t="s">
        <v>125</v>
      </c>
      <c r="T58" s="123" t="s">
        <v>2</v>
      </c>
      <c r="U58" s="123" t="s">
        <v>2</v>
      </c>
      <c r="V58" s="123" t="s">
        <v>201</v>
      </c>
      <c r="W58" s="124">
        <v>8.9079999999999995</v>
      </c>
      <c r="Z58" s="119" t="s">
        <v>211</v>
      </c>
      <c r="AA58" s="119">
        <v>8401020201001</v>
      </c>
    </row>
    <row r="59" spans="1:27">
      <c r="D59" s="136" t="s">
        <v>214</v>
      </c>
      <c r="E59" s="137">
        <f>J59</f>
        <v>0</v>
      </c>
      <c r="H59" s="137">
        <f>SUM(H56:H58)</f>
        <v>0</v>
      </c>
      <c r="I59" s="137">
        <f>SUM(I56:I58)</f>
        <v>0</v>
      </c>
      <c r="J59" s="137">
        <f>SUM(J56:J58)</f>
        <v>0</v>
      </c>
      <c r="L59" s="138">
        <f>SUM(L56:L58)</f>
        <v>1.6320000000000001E-2</v>
      </c>
      <c r="N59" s="139">
        <f>SUM(N56:N58)</f>
        <v>0</v>
      </c>
      <c r="W59" s="124">
        <f>SUM(W56:W58)</f>
        <v>26.588000000000001</v>
      </c>
    </row>
    <row r="61" spans="1:27">
      <c r="D61" s="136" t="s">
        <v>215</v>
      </c>
      <c r="E61" s="137">
        <f>J61</f>
        <v>0</v>
      </c>
      <c r="H61" s="137">
        <f>+H54+H59</f>
        <v>0</v>
      </c>
      <c r="I61" s="137">
        <f>+I54+I59</f>
        <v>0</v>
      </c>
      <c r="J61" s="137">
        <f>+J54+J59</f>
        <v>0</v>
      </c>
      <c r="L61" s="138">
        <f>+L54+L59</f>
        <v>0.61434999999999995</v>
      </c>
      <c r="N61" s="139">
        <f>+N54+N59</f>
        <v>0</v>
      </c>
      <c r="W61" s="124">
        <f>+W54+W59</f>
        <v>59.587000000000003</v>
      </c>
    </row>
    <row r="63" spans="1:27">
      <c r="D63" s="140" t="s">
        <v>216</v>
      </c>
      <c r="E63" s="137">
        <f>J63</f>
        <v>0</v>
      </c>
      <c r="H63" s="137">
        <f>+H48+H61</f>
        <v>0</v>
      </c>
      <c r="I63" s="137">
        <f>+I48+I61</f>
        <v>0</v>
      </c>
      <c r="J63" s="137">
        <f>+J48+J61</f>
        <v>0</v>
      </c>
      <c r="L63" s="138">
        <f>+L48+L61</f>
        <v>57.18117259000001</v>
      </c>
      <c r="N63" s="139">
        <f>+N48+N61</f>
        <v>0</v>
      </c>
      <c r="W63" s="124">
        <f>+W48+W61</f>
        <v>244.31299999999999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Renáta Tamášová</cp:lastModifiedBy>
  <cp:lastPrinted>2009-04-24T07:21:38Z</cp:lastPrinted>
  <dcterms:created xsi:type="dcterms:W3CDTF">1999-04-06T07:39:42Z</dcterms:created>
  <dcterms:modified xsi:type="dcterms:W3CDTF">2019-07-30T11:03:23Z</dcterms:modified>
</cp:coreProperties>
</file>